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GESTIONE 2022\CHIUSURA 2022\DOCUMENTI DEFINITIVI BILANCIO 2022\BILANCIO 2022 PUBBLICATO\"/>
    </mc:Choice>
  </mc:AlternateContent>
  <xr:revisionPtr revIDLastSave="0" documentId="8_{960E0655-6E91-4E29-85F4-2F45BD8E142E}" xr6:coauthVersionLast="47" xr6:coauthVersionMax="47" xr10:uidLastSave="{00000000-0000-0000-0000-000000000000}"/>
  <bookViews>
    <workbookView xWindow="1125" yWindow="1125" windowWidth="21600" windowHeight="11385" xr2:uid="{00000000-000D-0000-FFFF-FFFF00000000}"/>
  </bookViews>
  <sheets>
    <sheet name="SP ATTIVO" sheetId="1" r:id="rId1"/>
    <sheet name="SP PASSIVO" sheetId="2" r:id="rId2"/>
    <sheet name="Foglio3" sheetId="3" r:id="rId3"/>
  </sheets>
  <externalReferences>
    <externalReference r:id="rId4"/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M73" i="2" l="1"/>
  <c r="L71" i="2"/>
  <c r="M70" i="2"/>
  <c r="J70" i="2"/>
  <c r="M69" i="2"/>
  <c r="M71" i="2" s="1"/>
  <c r="J69" i="2"/>
  <c r="N69" i="2" s="1"/>
  <c r="O69" i="2" s="1"/>
  <c r="N68" i="2"/>
  <c r="N67" i="2"/>
  <c r="L62" i="2"/>
  <c r="M61" i="2"/>
  <c r="J61" i="2"/>
  <c r="J62" i="2" s="1"/>
  <c r="N60" i="2"/>
  <c r="M60" i="2"/>
  <c r="M62" i="2" s="1"/>
  <c r="L57" i="2"/>
  <c r="M56" i="2"/>
  <c r="H56" i="2"/>
  <c r="J56" i="2" s="1"/>
  <c r="N56" i="2" s="1"/>
  <c r="O56" i="2" s="1"/>
  <c r="M55" i="2"/>
  <c r="H55" i="2"/>
  <c r="J55" i="2" s="1"/>
  <c r="N55" i="2" s="1"/>
  <c r="O55" i="2" s="1"/>
  <c r="M54" i="2"/>
  <c r="J54" i="2"/>
  <c r="N54" i="2" s="1"/>
  <c r="N53" i="2"/>
  <c r="O53" i="2" s="1"/>
  <c r="M53" i="2"/>
  <c r="J53" i="2"/>
  <c r="H53" i="2"/>
  <c r="M52" i="2"/>
  <c r="H52" i="2"/>
  <c r="J52" i="2" s="1"/>
  <c r="N52" i="2" s="1"/>
  <c r="O52" i="2" s="1"/>
  <c r="M51" i="2"/>
  <c r="J51" i="2"/>
  <c r="N51" i="2" s="1"/>
  <c r="O51" i="2" s="1"/>
  <c r="H51" i="2"/>
  <c r="M50" i="2"/>
  <c r="H50" i="2"/>
  <c r="J50" i="2" s="1"/>
  <c r="N50" i="2" s="1"/>
  <c r="O50" i="2" s="1"/>
  <c r="H49" i="2"/>
  <c r="J49" i="2" s="1"/>
  <c r="N49" i="2" s="1"/>
  <c r="O49" i="2" s="1"/>
  <c r="N48" i="2"/>
  <c r="H47" i="2"/>
  <c r="J47" i="2" s="1"/>
  <c r="N47" i="2" s="1"/>
  <c r="O47" i="2" s="1"/>
  <c r="N46" i="2"/>
  <c r="N45" i="2"/>
  <c r="M44" i="2"/>
  <c r="H44" i="2"/>
  <c r="H43" i="2" s="1"/>
  <c r="M43" i="2"/>
  <c r="L43" i="2"/>
  <c r="I43" i="2"/>
  <c r="I57" i="2" s="1"/>
  <c r="M42" i="2"/>
  <c r="H42" i="2"/>
  <c r="J42" i="2" s="1"/>
  <c r="N42" i="2" s="1"/>
  <c r="M41" i="2"/>
  <c r="H41" i="2"/>
  <c r="J41" i="2" s="1"/>
  <c r="N40" i="2"/>
  <c r="M40" i="2"/>
  <c r="H40" i="2"/>
  <c r="N39" i="2"/>
  <c r="M39" i="2"/>
  <c r="H39" i="2"/>
  <c r="L35" i="2"/>
  <c r="M34" i="2"/>
  <c r="M35" i="2" s="1"/>
  <c r="J34" i="2"/>
  <c r="J35" i="2" s="1"/>
  <c r="N33" i="2"/>
  <c r="L30" i="2"/>
  <c r="M29" i="2"/>
  <c r="J29" i="2"/>
  <c r="N29" i="2" s="1"/>
  <c r="O29" i="2" s="1"/>
  <c r="M28" i="2"/>
  <c r="J28" i="2"/>
  <c r="N28" i="2" s="1"/>
  <c r="O28" i="2" s="1"/>
  <c r="N27" i="2"/>
  <c r="M27" i="2"/>
  <c r="M26" i="2"/>
  <c r="L26" i="2"/>
  <c r="J26" i="2"/>
  <c r="N25" i="2"/>
  <c r="M25" i="2"/>
  <c r="M30" i="2" s="1"/>
  <c r="L24" i="2"/>
  <c r="N21" i="2"/>
  <c r="O21" i="2" s="1"/>
  <c r="M21" i="2"/>
  <c r="M20" i="2"/>
  <c r="J20" i="2"/>
  <c r="N20" i="2" s="1"/>
  <c r="O20" i="2" s="1"/>
  <c r="N19" i="2"/>
  <c r="M19" i="2"/>
  <c r="N18" i="2"/>
  <c r="M18" i="2"/>
  <c r="M17" i="2"/>
  <c r="J17" i="2"/>
  <c r="N17" i="2" s="1"/>
  <c r="O17" i="2" s="1"/>
  <c r="M16" i="2"/>
  <c r="J16" i="2"/>
  <c r="N16" i="2" s="1"/>
  <c r="O16" i="2" s="1"/>
  <c r="N15" i="2"/>
  <c r="M15" i="2"/>
  <c r="M14" i="2"/>
  <c r="J14" i="2"/>
  <c r="N14" i="2" s="1"/>
  <c r="O14" i="2" s="1"/>
  <c r="J13" i="2"/>
  <c r="N13" i="2" s="1"/>
  <c r="O13" i="2" s="1"/>
  <c r="N12" i="2"/>
  <c r="M11" i="2"/>
  <c r="J11" i="2"/>
  <c r="N11" i="2" s="1"/>
  <c r="O11" i="2" s="1"/>
  <c r="M10" i="2"/>
  <c r="L10" i="2"/>
  <c r="N9" i="2"/>
  <c r="M9" i="2"/>
  <c r="L8" i="2"/>
  <c r="L22" i="2" s="1"/>
  <c r="L64" i="2" s="1"/>
  <c r="L74" i="2" s="1"/>
  <c r="M7" i="2"/>
  <c r="J7" i="2"/>
  <c r="N7" i="2" s="1"/>
  <c r="O7" i="2" s="1"/>
  <c r="I100" i="1"/>
  <c r="M100" i="1" s="1"/>
  <c r="M99" i="1"/>
  <c r="N99" i="1" s="1"/>
  <c r="I99" i="1"/>
  <c r="M98" i="1"/>
  <c r="N98" i="1" s="1"/>
  <c r="I98" i="1"/>
  <c r="L91" i="1"/>
  <c r="K91" i="1"/>
  <c r="I91" i="1"/>
  <c r="M90" i="1"/>
  <c r="M91" i="1" s="1"/>
  <c r="N91" i="1" s="1"/>
  <c r="I85" i="1"/>
  <c r="M85" i="1" s="1"/>
  <c r="N85" i="1" s="1"/>
  <c r="M84" i="1"/>
  <c r="M83" i="1"/>
  <c r="N83" i="1" s="1"/>
  <c r="I83" i="1"/>
  <c r="M82" i="1"/>
  <c r="I82" i="1"/>
  <c r="I81" i="1" s="1"/>
  <c r="L81" i="1"/>
  <c r="K81" i="1"/>
  <c r="M80" i="1"/>
  <c r="M79" i="1"/>
  <c r="M78" i="1"/>
  <c r="H77" i="1"/>
  <c r="G77" i="1"/>
  <c r="I77" i="1" s="1"/>
  <c r="M77" i="1" s="1"/>
  <c r="N77" i="1" s="1"/>
  <c r="G76" i="1"/>
  <c r="I76" i="1" s="1"/>
  <c r="M76" i="1" s="1"/>
  <c r="N76" i="1" s="1"/>
  <c r="G75" i="1"/>
  <c r="I75" i="1" s="1"/>
  <c r="M75" i="1" s="1"/>
  <c r="N75" i="1" s="1"/>
  <c r="G74" i="1"/>
  <c r="I74" i="1" s="1"/>
  <c r="M74" i="1" s="1"/>
  <c r="N74" i="1" s="1"/>
  <c r="G73" i="1"/>
  <c r="I73" i="1" s="1"/>
  <c r="L72" i="1"/>
  <c r="K72" i="1"/>
  <c r="I71" i="1"/>
  <c r="M71" i="1" s="1"/>
  <c r="I70" i="1"/>
  <c r="M70" i="1" s="1"/>
  <c r="I69" i="1"/>
  <c r="M69" i="1" s="1"/>
  <c r="I68" i="1"/>
  <c r="M68" i="1" s="1"/>
  <c r="G67" i="1"/>
  <c r="G66" i="1" s="1"/>
  <c r="G65" i="1"/>
  <c r="I65" i="1" s="1"/>
  <c r="M65" i="1" s="1"/>
  <c r="N65" i="1" s="1"/>
  <c r="G64" i="1"/>
  <c r="I64" i="1" s="1"/>
  <c r="M64" i="1" s="1"/>
  <c r="N64" i="1" s="1"/>
  <c r="I63" i="1"/>
  <c r="I62" i="1"/>
  <c r="M62" i="1" s="1"/>
  <c r="M61" i="1"/>
  <c r="N61" i="1" s="1"/>
  <c r="I61" i="1"/>
  <c r="L60" i="1"/>
  <c r="K60" i="1"/>
  <c r="H60" i="1"/>
  <c r="G60" i="1"/>
  <c r="G59" i="1" s="1"/>
  <c r="G58" i="1" s="1"/>
  <c r="L59" i="1"/>
  <c r="L58" i="1" s="1"/>
  <c r="K59" i="1"/>
  <c r="K58" i="1" s="1"/>
  <c r="H59" i="1"/>
  <c r="H58" i="1" s="1"/>
  <c r="H46" i="1" s="1"/>
  <c r="G57" i="1"/>
  <c r="I57" i="1" s="1"/>
  <c r="M57" i="1" s="1"/>
  <c r="M56" i="1"/>
  <c r="I56" i="1"/>
  <c r="I55" i="1"/>
  <c r="M55" i="1" s="1"/>
  <c r="I54" i="1"/>
  <c r="M54" i="1" s="1"/>
  <c r="M53" i="1"/>
  <c r="I53" i="1"/>
  <c r="I52" i="1"/>
  <c r="M51" i="1"/>
  <c r="I51" i="1"/>
  <c r="I50" i="1"/>
  <c r="M50" i="1" s="1"/>
  <c r="I49" i="1"/>
  <c r="M49" i="1" s="1"/>
  <c r="M48" i="1"/>
  <c r="I48" i="1"/>
  <c r="I42" i="1"/>
  <c r="M42" i="1" s="1"/>
  <c r="N42" i="1" s="1"/>
  <c r="I41" i="1"/>
  <c r="I40" i="1" s="1"/>
  <c r="L40" i="1"/>
  <c r="K40" i="1"/>
  <c r="I35" i="1"/>
  <c r="M35" i="1" s="1"/>
  <c r="N35" i="1" s="1"/>
  <c r="I34" i="1"/>
  <c r="M34" i="1" s="1"/>
  <c r="L28" i="1"/>
  <c r="K28" i="1"/>
  <c r="M27" i="1"/>
  <c r="I26" i="1"/>
  <c r="M26" i="1" s="1"/>
  <c r="N26" i="1" s="1"/>
  <c r="I25" i="1"/>
  <c r="M25" i="1" s="1"/>
  <c r="N25" i="1" s="1"/>
  <c r="M24" i="1"/>
  <c r="M23" i="1"/>
  <c r="N23" i="1" s="1"/>
  <c r="I23" i="1"/>
  <c r="I22" i="1"/>
  <c r="M22" i="1" s="1"/>
  <c r="N22" i="1" s="1"/>
  <c r="I21" i="1"/>
  <c r="M21" i="1" s="1"/>
  <c r="N21" i="1" s="1"/>
  <c r="I20" i="1"/>
  <c r="M19" i="1"/>
  <c r="I18" i="1"/>
  <c r="M18" i="1" s="1"/>
  <c r="L17" i="1"/>
  <c r="L13" i="1" s="1"/>
  <c r="K17" i="1"/>
  <c r="K13" i="1"/>
  <c r="I12" i="1"/>
  <c r="M12" i="1" s="1"/>
  <c r="N12" i="1" s="1"/>
  <c r="I11" i="1"/>
  <c r="I7" i="1" s="1"/>
  <c r="M10" i="1"/>
  <c r="M9" i="1"/>
  <c r="M8" i="1"/>
  <c r="L7" i="1"/>
  <c r="K7" i="1"/>
  <c r="N90" i="1" l="1"/>
  <c r="M8" i="2"/>
  <c r="M22" i="2" s="1"/>
  <c r="J24" i="2"/>
  <c r="H57" i="2"/>
  <c r="N61" i="2"/>
  <c r="M57" i="2"/>
  <c r="J71" i="2"/>
  <c r="J44" i="2"/>
  <c r="N44" i="2" s="1"/>
  <c r="N43" i="2" s="1"/>
  <c r="O43" i="2" s="1"/>
  <c r="M11" i="1"/>
  <c r="N11" i="1" s="1"/>
  <c r="K37" i="1"/>
  <c r="K93" i="1" s="1"/>
  <c r="L86" i="1"/>
  <c r="I60" i="1"/>
  <c r="I59" i="1" s="1"/>
  <c r="K86" i="1"/>
  <c r="L37" i="1"/>
  <c r="I47" i="1"/>
  <c r="I17" i="1"/>
  <c r="I13" i="1" s="1"/>
  <c r="M24" i="2"/>
  <c r="N41" i="2"/>
  <c r="N57" i="2" s="1"/>
  <c r="O57" i="2" s="1"/>
  <c r="M64" i="2"/>
  <c r="M74" i="2" s="1"/>
  <c r="J10" i="2"/>
  <c r="N70" i="2"/>
  <c r="O70" i="2" s="1"/>
  <c r="N34" i="2"/>
  <c r="O34" i="2" s="1"/>
  <c r="N26" i="2"/>
  <c r="J30" i="2"/>
  <c r="G46" i="1"/>
  <c r="M73" i="1"/>
  <c r="I72" i="1"/>
  <c r="M81" i="1"/>
  <c r="N81" i="1" s="1"/>
  <c r="N34" i="1"/>
  <c r="M28" i="1"/>
  <c r="N28" i="1" s="1"/>
  <c r="L93" i="1"/>
  <c r="N18" i="1"/>
  <c r="M17" i="1"/>
  <c r="M47" i="1"/>
  <c r="M20" i="1"/>
  <c r="N20" i="1" s="1"/>
  <c r="M41" i="1"/>
  <c r="M63" i="1"/>
  <c r="M60" i="1" s="1"/>
  <c r="G72" i="1"/>
  <c r="I28" i="1"/>
  <c r="I67" i="1"/>
  <c r="N82" i="1"/>
  <c r="M52" i="1"/>
  <c r="I37" i="1" l="1"/>
  <c r="J43" i="2"/>
  <c r="J57" i="2" s="1"/>
  <c r="M7" i="1"/>
  <c r="N7" i="1" s="1"/>
  <c r="O61" i="2"/>
  <c r="N62" i="2"/>
  <c r="O62" i="2" s="1"/>
  <c r="N30" i="2"/>
  <c r="O30" i="2" s="1"/>
  <c r="O26" i="2"/>
  <c r="N24" i="2"/>
  <c r="O24" i="2" s="1"/>
  <c r="J8" i="2"/>
  <c r="J22" i="2" s="1"/>
  <c r="J64" i="2" s="1"/>
  <c r="N10" i="2"/>
  <c r="N35" i="2"/>
  <c r="O35" i="2" s="1"/>
  <c r="N71" i="2"/>
  <c r="O71" i="2" s="1"/>
  <c r="M59" i="1"/>
  <c r="N60" i="1"/>
  <c r="I66" i="1"/>
  <c r="M67" i="1"/>
  <c r="N67" i="1" s="1"/>
  <c r="M13" i="1"/>
  <c r="N13" i="1" s="1"/>
  <c r="N17" i="1"/>
  <c r="M40" i="1"/>
  <c r="N41" i="1"/>
  <c r="N73" i="1"/>
  <c r="M72" i="1"/>
  <c r="N72" i="1" s="1"/>
  <c r="M37" i="1" l="1"/>
  <c r="O10" i="2"/>
  <c r="N8" i="2"/>
  <c r="N40" i="1"/>
  <c r="M66" i="1"/>
  <c r="N66" i="1" s="1"/>
  <c r="I58" i="1"/>
  <c r="I46" i="1" s="1"/>
  <c r="I86" i="1" s="1"/>
  <c r="I93" i="1" s="1"/>
  <c r="N59" i="1"/>
  <c r="M58" i="1"/>
  <c r="N37" i="1"/>
  <c r="O8" i="2" l="1"/>
  <c r="N22" i="2"/>
  <c r="N58" i="1"/>
  <c r="M46" i="1"/>
  <c r="O22" i="2" l="1"/>
  <c r="N64" i="2"/>
  <c r="O64" i="2" s="1"/>
  <c r="N46" i="1"/>
  <c r="M86" i="1"/>
  <c r="N86" i="1" l="1"/>
  <c r="M93" i="1"/>
  <c r="N93" i="1" s="1"/>
</calcChain>
</file>

<file path=xl/sharedStrings.xml><?xml version="1.0" encoding="utf-8"?>
<sst xmlns="http://schemas.openxmlformats.org/spreadsheetml/2006/main" count="170" uniqueCount="156">
  <si>
    <t>A.O.U.P. P.GIACCONE                   BILANCIO D'ESERCIZIO 2022                                 STATO PATRIMONIALE    ATTIVO</t>
  </si>
  <si>
    <r>
      <t>S</t>
    </r>
    <r>
      <rPr>
        <b/>
        <sz val="8"/>
        <color indexed="63"/>
        <rFont val="Arial1"/>
        <charset val="1"/>
      </rPr>
      <t xml:space="preserve">CHEMA di BILANCIO </t>
    </r>
    <r>
      <rPr>
        <i/>
        <sz val="8"/>
        <color indexed="63"/>
        <rFont val="Arial1"/>
        <charset val="1"/>
      </rPr>
      <t>Decreto Interministeriale ___________</t>
    </r>
  </si>
  <si>
    <t xml:space="preserve">Anno 2022
</t>
  </si>
  <si>
    <t xml:space="preserve">Anno 2021
</t>
  </si>
  <si>
    <t>Anno
2018</t>
  </si>
  <si>
    <t>Anno
2017</t>
  </si>
  <si>
    <t>Importo</t>
  </si>
  <si>
    <t>%</t>
  </si>
  <si>
    <t>A) IMMOBILIZZAZIONI</t>
  </si>
  <si>
    <t>I Immobilizzazioni immateriali</t>
  </si>
  <si>
    <t>1) Costi d'impianto e di ampliamento</t>
  </si>
  <si>
    <t>2) Costi di ricerca e sviluppo</t>
  </si>
  <si>
    <t>3) Diritti di brevetto e di utilizzazione delle opere dell'ingegno</t>
  </si>
  <si>
    <t>4) Immobilizzazioni immateriali in corso e acconti</t>
  </si>
  <si>
    <t>5) Altre immobilizzazioni immateriali</t>
  </si>
  <si>
    <t>II Immobilizzazioni materiali</t>
  </si>
  <si>
    <t>1) Terreni</t>
  </si>
  <si>
    <t xml:space="preserve">   a) Terreni disponibili</t>
  </si>
  <si>
    <t xml:space="preserve">   b) Terreni indisponibili</t>
  </si>
  <si>
    <t xml:space="preserve">2) Fabbricati </t>
  </si>
  <si>
    <t xml:space="preserve">   a) Fabbricati non strumentali (disponibili)</t>
  </si>
  <si>
    <t xml:space="preserve">   b) Fabbricati strumentali (indisponibili)</t>
  </si>
  <si>
    <t>3) Impianti e macchinari</t>
  </si>
  <si>
    <t>4) Attrezzature sanitarie e scientifiche</t>
  </si>
  <si>
    <t>5) Mobili e arredi</t>
  </si>
  <si>
    <t>6) Automezzi</t>
  </si>
  <si>
    <t>7) Oggetti d'arte</t>
  </si>
  <si>
    <t>8) Altre immobilizzazioni materiali</t>
  </si>
  <si>
    <t>9) Immobilizzazioni materiali in corso e acconti</t>
  </si>
  <si>
    <t>Entro 12 mesi</t>
  </si>
  <si>
    <t>Oltre 12 mesi</t>
  </si>
  <si>
    <t>III Immobilizzazioni finanziarie (con separata indicazione, per ciascuna voce dei crediti, degli importi esigibili entro l'esercizio successivo)</t>
  </si>
  <si>
    <t>1) Crediti finanziari</t>
  </si>
  <si>
    <t xml:space="preserve">   a) Crediti finanziari v/Stato</t>
  </si>
  <si>
    <t xml:space="preserve">   b) Crediti finanziari v/Regione</t>
  </si>
  <si>
    <t xml:space="preserve">   c) Crediti finanziari v/partecipate</t>
  </si>
  <si>
    <t xml:space="preserve">   d) Crediti finanziari v/altri</t>
  </si>
  <si>
    <t>2) Titoli</t>
  </si>
  <si>
    <t xml:space="preserve">   a) Partecipazioni</t>
  </si>
  <si>
    <t xml:space="preserve">   b) Altri titoli</t>
  </si>
  <si>
    <t>Totale A)</t>
  </si>
  <si>
    <t>B) ATTIVO CIRCOLANTE</t>
  </si>
  <si>
    <t>I Rimanenze</t>
  </si>
  <si>
    <t>1) Rimanenze beni sanitari</t>
  </si>
  <si>
    <t>2) Rimanenze beni non sanitari</t>
  </si>
  <si>
    <t>3) Acconti per acquisti beni sanitari</t>
  </si>
  <si>
    <t>4) Acconti per acquisti beni non sanitari</t>
  </si>
  <si>
    <t>II Crediti (con separata indicazione, per ciascuna voce, degli importi esigibili oltre l'esercizio successivo)</t>
  </si>
  <si>
    <t>1) Crediti v/Stato</t>
  </si>
  <si>
    <t xml:space="preserve">   a) Crediti v/Stato - parte corrente</t>
  </si>
  <si>
    <t xml:space="preserve">      1) Crediti v/Stato per spesa corrente e acconti</t>
  </si>
  <si>
    <t xml:space="preserve">      2) Crediti v/Stato - altro</t>
  </si>
  <si>
    <t xml:space="preserve">   b) Crediti v/Stato - investimenti</t>
  </si>
  <si>
    <t xml:space="preserve">   c) Crediti v/Stato - per ricerca</t>
  </si>
  <si>
    <t xml:space="preserve">      1) Crediti v/Ministero della Salute per ricerca corrente</t>
  </si>
  <si>
    <t xml:space="preserve">      2) Crediti v/Ministero della Salute per ricerca finalizzata</t>
  </si>
  <si>
    <t xml:space="preserve">      3) Crediti v/Stato per ricerca - altre Amministrazioni centrali</t>
  </si>
  <si>
    <t xml:space="preserve">      4) Crediti v/Stato - investimenti per ricerca</t>
  </si>
  <si>
    <t xml:space="preserve">   d) Crediti v/prefetture</t>
  </si>
  <si>
    <t>2) Crediti v/Regione o Provincia Autonoma</t>
  </si>
  <si>
    <t xml:space="preserve">   a) Crediti v/Regione o Provincia Autonoma - parte corrente</t>
  </si>
  <si>
    <t xml:space="preserve">      1) Crediti v/Regione o Provincia Autonoma per spesa corrente</t>
  </si>
  <si>
    <t xml:space="preserve">         a)  Crediti v/Regione o Provincia Autonoma per finanziamento sanitario ordinario corrente</t>
  </si>
  <si>
    <t xml:space="preserve">         b)  Crediti v/Regione o Provincia Autonoma per finanziamento sanitario aggiuntivo corrente LEA</t>
  </si>
  <si>
    <t xml:space="preserve">         c)  Crediti v/Regione o Provincia Autonoma per finanziamento sanitario aggiuntivo corrente extra LEA</t>
  </si>
  <si>
    <t xml:space="preserve">         d) Crediti v/Regione o Provincia Autonoma per spesa corrente - altro</t>
  </si>
  <si>
    <t xml:space="preserve">      2) Crediti v/Regione o Provincia Autonoma per ricerca</t>
  </si>
  <si>
    <t xml:space="preserve">   b) Crediti v/Regione o Provincia Autonoma - patrimonio netto</t>
  </si>
  <si>
    <t xml:space="preserve">      1) Crediti v/Regione o Provincia Autonoma per finanziamento per investimenti</t>
  </si>
  <si>
    <t xml:space="preserve">      2) Crediti v/Regione o Provincia Autonoma per incremento fondo di dotazione</t>
  </si>
  <si>
    <t xml:space="preserve">      3) Crediti v/Regione o Provincia Autonoma per ripiano perdite</t>
  </si>
  <si>
    <t xml:space="preserve">      4) Crediti v/Regione o Provincia Autonoma per ricostituzione risorse da investimenti esercizi precedenti</t>
  </si>
  <si>
    <t>3) Crediti v/Comuni</t>
  </si>
  <si>
    <t>4) Crediti v/aziende sanitarie pubbliche e acconto quota FSR da distribuire</t>
  </si>
  <si>
    <t xml:space="preserve">   a) Crediti v/aziende sanitarie pubbliche della Regione</t>
  </si>
  <si>
    <t xml:space="preserve">   b) Crediti v/aziende sanitarie pubbliche fuori Regione</t>
  </si>
  <si>
    <t>5) Crediti v/società partecipate e/o enti dipendenti della Regione</t>
  </si>
  <si>
    <t>6) Crediti v/Erario</t>
  </si>
  <si>
    <t>7) Crediti v/altri</t>
  </si>
  <si>
    <t>III Attività finanziarie che non costituiscono immobilizzazioni</t>
  </si>
  <si>
    <t>1) Partecipazioni che non costituiscono immobilizzazioni</t>
  </si>
  <si>
    <t>2) Altri titoli che non costituiscono immobilizzazioni</t>
  </si>
  <si>
    <t>IV Disponibilità liquide</t>
  </si>
  <si>
    <t>1) Cassa</t>
  </si>
  <si>
    <t>2) Istituto Tesoriere</t>
  </si>
  <si>
    <t>3) Tesoreria Unica</t>
  </si>
  <si>
    <t>4) Conto corrente postale</t>
  </si>
  <si>
    <t>Totale B)</t>
  </si>
  <si>
    <t>C) RATEI E RISCONTI ATTIVI</t>
  </si>
  <si>
    <t>I Ratei attivi</t>
  </si>
  <si>
    <t>II Risconti attivi</t>
  </si>
  <si>
    <t>Totale C)</t>
  </si>
  <si>
    <t>TOTALE ATTIVO (A+B+C)</t>
  </si>
  <si>
    <t>D) CONTI D'ORDINE</t>
  </si>
  <si>
    <t>1) Canoni di leasing ancora da pagare</t>
  </si>
  <si>
    <t>2) Depositi cauzionali</t>
  </si>
  <si>
    <t>3) Beni in comodato</t>
  </si>
  <si>
    <t>4) Altri conti d'ordine</t>
  </si>
  <si>
    <t>Totale D)</t>
  </si>
  <si>
    <t xml:space="preserve"> </t>
  </si>
  <si>
    <t>VARIAZIONE 2022/2021</t>
  </si>
  <si>
    <t>A.O.U.P. P.GIACCONE              BILANCIO D'ESERCIZIO 2020  STATO PATRIMONIALE PASSIVO</t>
  </si>
  <si>
    <r>
      <rPr>
        <b/>
        <sz val="14"/>
        <color indexed="63"/>
        <rFont val="Garamond"/>
        <family val="1"/>
        <charset val="1"/>
      </rPr>
      <t>S</t>
    </r>
    <r>
      <rPr>
        <b/>
        <sz val="12"/>
        <color indexed="63"/>
        <rFont val="Arial1"/>
        <charset val="1"/>
      </rPr>
      <t xml:space="preserve">CHEMA </t>
    </r>
    <r>
      <rPr>
        <b/>
        <sz val="14"/>
        <color indexed="63"/>
        <rFont val="Arial1"/>
        <charset val="1"/>
      </rPr>
      <t>D</t>
    </r>
    <r>
      <rPr>
        <b/>
        <sz val="12"/>
        <color indexed="63"/>
        <rFont val="Arial1"/>
        <charset val="1"/>
      </rPr>
      <t xml:space="preserve">I </t>
    </r>
    <r>
      <rPr>
        <b/>
        <sz val="14"/>
        <color indexed="63"/>
        <rFont val="Arial1"/>
        <charset val="1"/>
      </rPr>
      <t>B</t>
    </r>
    <r>
      <rPr>
        <b/>
        <sz val="12"/>
        <color indexed="63"/>
        <rFont val="Arial1"/>
        <charset val="1"/>
      </rPr>
      <t xml:space="preserve">ILANCIO </t>
    </r>
    <r>
      <rPr>
        <i/>
        <sz val="14"/>
        <color indexed="63"/>
        <rFont val="Arial1"/>
        <charset val="1"/>
      </rPr>
      <t>Decreto Interministeriale ___________</t>
    </r>
  </si>
  <si>
    <t>VARIAZIONE T/T-1</t>
  </si>
  <si>
    <t>A) PATRIMONIO NETTO</t>
  </si>
  <si>
    <t>I Fondo di dotazione</t>
  </si>
  <si>
    <t>II Finanziamenti per investimenti</t>
  </si>
  <si>
    <t xml:space="preserve">   1) Finanziamenti per beni di prima dotazione</t>
  </si>
  <si>
    <t xml:space="preserve">   2) Finanziamenti da Stato per investimenti</t>
  </si>
  <si>
    <t xml:space="preserve">      a) Finanziamenti da Stato ex art. 20 Legge 67/88</t>
  </si>
  <si>
    <t xml:space="preserve">      b) Finanziamenti da Stato per ricerca</t>
  </si>
  <si>
    <t xml:space="preserve">      c) Finanziamenti da Stato - altro</t>
  </si>
  <si>
    <t xml:space="preserve">   3) Finanziamenti da Regione per investimenti</t>
  </si>
  <si>
    <t xml:space="preserve">   4) Finanziamenti da altri soggetti pubblici per investimenti</t>
  </si>
  <si>
    <t xml:space="preserve">   5) Finanziamenti per investimenti da rettifica contributi in conto esercizio</t>
  </si>
  <si>
    <t>III Riserve da donazioni e lasciti vincolati ad investimenti</t>
  </si>
  <si>
    <t>IV Riserve da donazioni e lasciti vincolati ad investimenti</t>
  </si>
  <si>
    <t>V Contributi per ripiano perdite</t>
  </si>
  <si>
    <t>VI Utili (perdite) portati a nuovo</t>
  </si>
  <si>
    <t>VII Utile (perdita) dell'esercizio</t>
  </si>
  <si>
    <t>B) FONDI PER RISCHI ED ONERI</t>
  </si>
  <si>
    <t>1) Fondi per imposte, anche differite</t>
  </si>
  <si>
    <t>2) Fondi per rischi</t>
  </si>
  <si>
    <t>3) Fondi da distribuire</t>
  </si>
  <si>
    <t>4) Quota inutilizzata contributi di parte corrente vincolati</t>
  </si>
  <si>
    <t>5) Altri fondi oneri</t>
  </si>
  <si>
    <t>C) TRATTAMENTO FINE RAPPORTO</t>
  </si>
  <si>
    <t>TRATTAMENTO FINE RAPPORTO</t>
  </si>
  <si>
    <t>1) Premi operosità</t>
  </si>
  <si>
    <t>2) TFR personale dipendente</t>
  </si>
  <si>
    <t xml:space="preserve">D) DEBITI </t>
  </si>
  <si>
    <t>1) Mutui passivi</t>
  </si>
  <si>
    <t>2) Debiti v/Stato</t>
  </si>
  <si>
    <t>3) Debiti v/Regione o Provincia Autonoma</t>
  </si>
  <si>
    <t>4) Debiti v/Comuni</t>
  </si>
  <si>
    <t>5) Debiti v/aziende sanitarie pubbliche</t>
  </si>
  <si>
    <t xml:space="preserve">      a) Debiti v/aziende sanitarie pubbliche della Regione per spesa corrente e mobilità</t>
  </si>
  <si>
    <t xml:space="preserve">      b) Debiti v/aziende sanitarie pubbliche della Regione per finanziamento sanitario aggiuntivo corrente LEA</t>
  </si>
  <si>
    <t xml:space="preserve">      c) Debiti v/aziende sanitarie pubbliche della Regione per finanziamento sanitario aggiuntivo corrente extra LEA</t>
  </si>
  <si>
    <t xml:space="preserve">      d) Debiti v/aziende sanitarie pubbliche della Regione per altre prestazioni</t>
  </si>
  <si>
    <t xml:space="preserve">      e) Debiti v/aziende sanitarie pubbliche della Regione per versamenti a patrimonio netto</t>
  </si>
  <si>
    <t xml:space="preserve">      f) Debiti v/aziende sanitarie pubbliche fuori Regione</t>
  </si>
  <si>
    <t>6) Debiti v/società partecipate e/o enti dipendenti della Regione</t>
  </si>
  <si>
    <t>7) Debiti v/fornitori</t>
  </si>
  <si>
    <t>8) Debiti v/Istituto Tesoriere</t>
  </si>
  <si>
    <t>9) Debiti tributari</t>
  </si>
  <si>
    <t>10) Debiti v/altri finanziatori</t>
  </si>
  <si>
    <t>11) Debiti v/istituti previdenziali, assistenziali e sicurezza sociale</t>
  </si>
  <si>
    <t>12) Debiti v/altri</t>
  </si>
  <si>
    <t>E) RATEI E RISCONTI PASSIVI</t>
  </si>
  <si>
    <t>1) Ratei passivi</t>
  </si>
  <si>
    <t>2) Risconti passivi</t>
  </si>
  <si>
    <t>Totale E)</t>
  </si>
  <si>
    <t>TOTALE PASSIVO E PATRIMONIO NETTO (A+B+C+D+E)</t>
  </si>
  <si>
    <t>F) CONTI D'ORDINE</t>
  </si>
  <si>
    <t>Totale 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</si>
</sst>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0\ ;\(0\);&quot;- &quot;;@\ "/>
    <numFmt numFmtId="166" formatCode="0\ ;\-0\ ;\-#\ ;@\ "/>
    <numFmt numFmtId="167" formatCode="0.0%"/>
    <numFmt numFmtId="168" formatCode="#,##0_ ;\-#,##0\ "/>
    <numFmt numFmtId="169" formatCode="#,##0.00\ ;\-#,##0.00\ ;&quot;- &quot;;@\ "/>
    <numFmt numFmtId="170" formatCode="0\ ;\-0\ ;&quot;- &quot;;@\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63"/>
      <name val="Calibri"/>
      <family val="2"/>
      <charset val="1"/>
    </font>
    <font>
      <b/>
      <sz val="8"/>
      <color indexed="63"/>
      <name val="Tahoma1"/>
      <charset val="1"/>
    </font>
    <font>
      <i/>
      <sz val="8"/>
      <color indexed="63"/>
      <name val="Tahoma1"/>
      <charset val="1"/>
    </font>
    <font>
      <sz val="8"/>
      <color indexed="63"/>
      <name val="Tahoma1"/>
      <charset val="1"/>
    </font>
    <font>
      <b/>
      <sz val="8"/>
      <color indexed="63"/>
      <name val="Garamond"/>
      <family val="1"/>
      <charset val="1"/>
    </font>
    <font>
      <b/>
      <sz val="8"/>
      <color indexed="63"/>
      <name val="Arial1"/>
      <charset val="1"/>
    </font>
    <font>
      <i/>
      <sz val="8"/>
      <color indexed="63"/>
      <name val="Arial1"/>
      <charset val="1"/>
    </font>
    <font>
      <b/>
      <i/>
      <sz val="8"/>
      <color indexed="63"/>
      <name val="Tahoma1"/>
      <charset val="1"/>
    </font>
    <font>
      <sz val="8"/>
      <color indexed="63"/>
      <name val="Garamond"/>
      <family val="1"/>
      <charset val="1"/>
    </font>
    <font>
      <sz val="8"/>
      <color theme="1"/>
      <name val="Calibri"/>
      <family val="2"/>
      <scheme val="minor"/>
    </font>
    <font>
      <i/>
      <sz val="8"/>
      <color indexed="63"/>
      <name val="Garamond"/>
      <family val="1"/>
      <charset val="1"/>
    </font>
    <font>
      <b/>
      <sz val="8"/>
      <color indexed="63"/>
      <name val="Garamond"/>
      <family val="1"/>
    </font>
    <font>
      <sz val="8"/>
      <color theme="1"/>
      <name val="Arial"/>
      <family val="2"/>
    </font>
    <font>
      <b/>
      <i/>
      <sz val="8"/>
      <color indexed="63"/>
      <name val="Garamond"/>
      <family val="1"/>
      <charset val="1"/>
    </font>
    <font>
      <b/>
      <sz val="8"/>
      <name val="Garamond"/>
      <family val="1"/>
      <charset val="1"/>
    </font>
    <font>
      <sz val="8"/>
      <name val="Garamond"/>
      <family val="1"/>
      <charset val="1"/>
    </font>
    <font>
      <i/>
      <sz val="8"/>
      <name val="Garamond"/>
      <family val="1"/>
      <charset val="1"/>
    </font>
    <font>
      <b/>
      <sz val="8"/>
      <name val="Garamond"/>
      <family val="1"/>
    </font>
    <font>
      <b/>
      <i/>
      <sz val="8"/>
      <name val="Garamond"/>
      <family val="1"/>
    </font>
    <font>
      <sz val="8"/>
      <name val="Garamond"/>
      <family val="1"/>
    </font>
    <font>
      <i/>
      <sz val="8"/>
      <name val="Garamond"/>
      <family val="1"/>
    </font>
    <font>
      <b/>
      <u/>
      <sz val="8"/>
      <color indexed="63"/>
      <name val="Garamond"/>
      <family val="1"/>
      <charset val="1"/>
    </font>
    <font>
      <sz val="8"/>
      <color indexed="63"/>
      <name val="Times New Roman"/>
      <family val="1"/>
      <charset val="1"/>
    </font>
    <font>
      <b/>
      <sz val="11"/>
      <color indexed="63"/>
      <name val="Tahoma1"/>
      <charset val="1"/>
    </font>
    <font>
      <i/>
      <sz val="14"/>
      <color indexed="63"/>
      <name val="Tahoma1"/>
      <charset val="1"/>
    </font>
    <font>
      <i/>
      <sz val="11"/>
      <color indexed="63"/>
      <name val="Tahoma1"/>
      <charset val="1"/>
    </font>
    <font>
      <sz val="12"/>
      <color indexed="63"/>
      <name val="Tahoma1"/>
      <charset val="1"/>
    </font>
    <font>
      <b/>
      <sz val="14"/>
      <color indexed="63"/>
      <name val="Garamond"/>
      <family val="1"/>
      <charset val="1"/>
    </font>
    <font>
      <b/>
      <sz val="12"/>
      <color indexed="63"/>
      <name val="Arial1"/>
      <charset val="1"/>
    </font>
    <font>
      <b/>
      <sz val="14"/>
      <color indexed="63"/>
      <name val="Arial1"/>
      <charset val="1"/>
    </font>
    <font>
      <i/>
      <sz val="14"/>
      <color indexed="63"/>
      <name val="Arial1"/>
      <charset val="1"/>
    </font>
    <font>
      <b/>
      <sz val="10"/>
      <color indexed="63"/>
      <name val="Tahoma1"/>
      <charset val="1"/>
    </font>
    <font>
      <b/>
      <i/>
      <sz val="10"/>
      <color indexed="63"/>
      <name val="Tahoma1"/>
      <charset val="1"/>
    </font>
    <font>
      <b/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240">
    <xf numFmtId="0" fontId="0" fillId="0" borderId="0" xfId="0"/>
    <xf numFmtId="0" fontId="4" fillId="2" borderId="0" xfId="3" applyNumberFormat="1" applyFont="1" applyFill="1" applyBorder="1" applyAlignment="1" applyProtection="1">
      <alignment horizontal="center" vertical="center"/>
    </xf>
    <xf numFmtId="3" fontId="4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Protection="1"/>
    <xf numFmtId="4" fontId="9" fillId="2" borderId="7" xfId="3" applyNumberFormat="1" applyFont="1" applyFill="1" applyBorder="1" applyAlignment="1" applyProtection="1">
      <alignment horizontal="center" vertical="center" wrapText="1"/>
    </xf>
    <xf numFmtId="165" fontId="6" fillId="2" borderId="1" xfId="3" applyNumberFormat="1" applyFont="1" applyFill="1" applyBorder="1" applyAlignment="1" applyProtection="1">
      <alignment horizontal="left" vertical="center"/>
    </xf>
    <xf numFmtId="165" fontId="6" fillId="2" borderId="2" xfId="3" applyNumberFormat="1" applyFont="1" applyFill="1" applyBorder="1" applyAlignment="1" applyProtection="1">
      <alignment horizontal="left" vertical="center"/>
    </xf>
    <xf numFmtId="166" fontId="6" fillId="2" borderId="2" xfId="3" applyNumberFormat="1" applyFont="1" applyFill="1" applyBorder="1" applyAlignment="1" applyProtection="1">
      <alignment vertical="center"/>
    </xf>
    <xf numFmtId="166" fontId="6" fillId="2" borderId="3" xfId="3" applyNumberFormat="1" applyFont="1" applyFill="1" applyBorder="1" applyAlignment="1" applyProtection="1">
      <alignment vertical="center"/>
    </xf>
    <xf numFmtId="3" fontId="6" fillId="2" borderId="3" xfId="3" applyNumberFormat="1" applyFont="1" applyFill="1" applyBorder="1" applyAlignment="1" applyProtection="1">
      <alignment vertical="center"/>
    </xf>
    <xf numFmtId="166" fontId="6" fillId="2" borderId="8" xfId="3" applyNumberFormat="1" applyFont="1" applyFill="1" applyBorder="1" applyAlignment="1" applyProtection="1">
      <alignment horizontal="right" vertical="center"/>
    </xf>
    <xf numFmtId="167" fontId="6" fillId="2" borderId="8" xfId="3" applyNumberFormat="1" applyFont="1" applyFill="1" applyBorder="1" applyAlignment="1" applyProtection="1">
      <alignment horizontal="right" vertical="center"/>
    </xf>
    <xf numFmtId="165" fontId="6" fillId="2" borderId="9" xfId="3" applyNumberFormat="1" applyFont="1" applyFill="1" applyBorder="1" applyAlignment="1" applyProtection="1">
      <alignment horizontal="left" vertical="center"/>
    </xf>
    <xf numFmtId="165" fontId="6" fillId="2" borderId="0" xfId="3" applyNumberFormat="1" applyFont="1" applyFill="1" applyBorder="1" applyAlignment="1" applyProtection="1">
      <alignment horizontal="left" vertical="center"/>
    </xf>
    <xf numFmtId="49" fontId="6" fillId="2" borderId="0" xfId="3" applyNumberFormat="1" applyFont="1" applyFill="1" applyBorder="1" applyAlignment="1" applyProtection="1">
      <alignment horizontal="left" vertical="center"/>
    </xf>
    <xf numFmtId="166" fontId="6" fillId="2" borderId="0" xfId="3" applyNumberFormat="1" applyFont="1" applyFill="1" applyBorder="1" applyAlignment="1" applyProtection="1">
      <alignment vertical="center"/>
    </xf>
    <xf numFmtId="166" fontId="6" fillId="2" borderId="10" xfId="3" applyNumberFormat="1" applyFont="1" applyFill="1" applyBorder="1" applyAlignment="1" applyProtection="1">
      <alignment vertical="center"/>
    </xf>
    <xf numFmtId="3" fontId="6" fillId="2" borderId="10" xfId="3" applyNumberFormat="1" applyFont="1" applyFill="1" applyBorder="1" applyAlignment="1" applyProtection="1">
      <alignment vertical="center"/>
    </xf>
    <xf numFmtId="3" fontId="6" fillId="2" borderId="10" xfId="3" applyNumberFormat="1" applyFont="1" applyFill="1" applyBorder="1" applyAlignment="1" applyProtection="1">
      <alignment horizontal="right" vertical="center"/>
    </xf>
    <xf numFmtId="167" fontId="6" fillId="2" borderId="11" xfId="3" applyNumberFormat="1" applyFont="1" applyFill="1" applyBorder="1" applyAlignment="1" applyProtection="1">
      <alignment horizontal="right" vertical="center"/>
    </xf>
    <xf numFmtId="165" fontId="10" fillId="2" borderId="9" xfId="3" applyNumberFormat="1" applyFont="1" applyFill="1" applyBorder="1" applyAlignment="1" applyProtection="1">
      <alignment horizontal="left" vertical="center"/>
    </xf>
    <xf numFmtId="0" fontId="11" fillId="0" borderId="0" xfId="0" applyFont="1"/>
    <xf numFmtId="49" fontId="10" fillId="2" borderId="0" xfId="3" applyNumberFormat="1" applyFont="1" applyFill="1" applyBorder="1" applyAlignment="1" applyProtection="1">
      <alignment vertical="center"/>
    </xf>
    <xf numFmtId="166" fontId="10" fillId="2" borderId="0" xfId="3" applyNumberFormat="1" applyFont="1" applyFill="1" applyBorder="1" applyAlignment="1" applyProtection="1">
      <alignment vertical="center"/>
    </xf>
    <xf numFmtId="166" fontId="10" fillId="2" borderId="10" xfId="3" applyNumberFormat="1" applyFont="1" applyFill="1" applyBorder="1" applyAlignment="1" applyProtection="1">
      <alignment vertical="center"/>
    </xf>
    <xf numFmtId="3" fontId="10" fillId="2" borderId="10" xfId="3" applyNumberFormat="1" applyFont="1" applyFill="1" applyBorder="1" applyAlignment="1" applyProtection="1">
      <alignment vertical="center"/>
    </xf>
    <xf numFmtId="3" fontId="10" fillId="2" borderId="11" xfId="3" applyNumberFormat="1" applyFont="1" applyFill="1" applyBorder="1" applyAlignment="1" applyProtection="1">
      <alignment horizontal="right" vertical="center"/>
    </xf>
    <xf numFmtId="49" fontId="10" fillId="2" borderId="0" xfId="3" applyNumberFormat="1" applyFont="1" applyFill="1" applyBorder="1" applyAlignment="1" applyProtection="1">
      <alignment horizontal="left" vertical="center"/>
    </xf>
    <xf numFmtId="0" fontId="10" fillId="2" borderId="9" xfId="3" applyNumberFormat="1" applyFont="1" applyFill="1" applyBorder="1" applyAlignment="1" applyProtection="1">
      <alignment horizontal="center" vertical="center"/>
    </xf>
    <xf numFmtId="0" fontId="10" fillId="2" borderId="0" xfId="3" applyNumberFormat="1" applyFont="1" applyFill="1" applyBorder="1" applyAlignment="1" applyProtection="1">
      <alignment horizontal="right" vertical="center"/>
    </xf>
    <xf numFmtId="49" fontId="12" fillId="2" borderId="0" xfId="3" applyNumberFormat="1" applyFont="1" applyFill="1" applyBorder="1" applyAlignment="1" applyProtection="1">
      <alignment horizontal="left" vertical="center"/>
    </xf>
    <xf numFmtId="166" fontId="12" fillId="2" borderId="0" xfId="3" applyNumberFormat="1" applyFont="1" applyFill="1" applyBorder="1" applyAlignment="1" applyProtection="1">
      <alignment vertical="center"/>
    </xf>
    <xf numFmtId="166" fontId="12" fillId="2" borderId="10" xfId="3" applyNumberFormat="1" applyFont="1" applyFill="1" applyBorder="1" applyAlignment="1" applyProtection="1">
      <alignment vertical="center"/>
    </xf>
    <xf numFmtId="3" fontId="12" fillId="2" borderId="10" xfId="3" applyNumberFormat="1" applyFont="1" applyFill="1" applyBorder="1" applyAlignment="1" applyProtection="1">
      <alignment vertical="center"/>
    </xf>
    <xf numFmtId="3" fontId="13" fillId="2" borderId="10" xfId="3" applyNumberFormat="1" applyFont="1" applyFill="1" applyBorder="1" applyAlignment="1" applyProtection="1">
      <alignment vertical="center"/>
    </xf>
    <xf numFmtId="3" fontId="13" fillId="2" borderId="10" xfId="3" applyNumberFormat="1" applyFont="1" applyFill="1" applyBorder="1" applyAlignment="1" applyProtection="1">
      <alignment horizontal="right" vertical="center"/>
    </xf>
    <xf numFmtId="0" fontId="12" fillId="2" borderId="9" xfId="3" applyNumberFormat="1" applyFont="1" applyFill="1" applyBorder="1" applyAlignment="1" applyProtection="1">
      <alignment horizontal="center" vertical="center"/>
    </xf>
    <xf numFmtId="0" fontId="12" fillId="2" borderId="0" xfId="3" applyNumberFormat="1" applyFont="1" applyFill="1" applyBorder="1" applyAlignment="1" applyProtection="1">
      <alignment horizontal="right" vertical="center"/>
    </xf>
    <xf numFmtId="49" fontId="12" fillId="2" borderId="0" xfId="3" applyNumberFormat="1" applyFont="1" applyFill="1" applyBorder="1" applyAlignment="1" applyProtection="1">
      <alignment horizontal="right" vertical="center"/>
    </xf>
    <xf numFmtId="0" fontId="11" fillId="2" borderId="0" xfId="0" applyFont="1" applyFill="1"/>
    <xf numFmtId="166" fontId="10" fillId="2" borderId="5" xfId="3" applyNumberFormat="1" applyFont="1" applyFill="1" applyBorder="1" applyAlignment="1" applyProtection="1">
      <alignment vertical="center"/>
    </xf>
    <xf numFmtId="166" fontId="10" fillId="2" borderId="6" xfId="3" applyNumberFormat="1" applyFont="1" applyFill="1" applyBorder="1" applyAlignment="1" applyProtection="1">
      <alignment vertical="center"/>
    </xf>
    <xf numFmtId="49" fontId="10" fillId="2" borderId="0" xfId="3" applyNumberFormat="1" applyFont="1" applyFill="1" applyBorder="1" applyAlignment="1" applyProtection="1">
      <alignment horizontal="right" vertical="center"/>
    </xf>
    <xf numFmtId="166" fontId="6" fillId="2" borderId="7" xfId="3" applyNumberFormat="1" applyFont="1" applyFill="1" applyBorder="1" applyAlignment="1" applyProtection="1">
      <alignment vertical="center"/>
    </xf>
    <xf numFmtId="166" fontId="6" fillId="2" borderId="11" xfId="3" applyNumberFormat="1" applyFont="1" applyFill="1" applyBorder="1" applyAlignment="1" applyProtection="1">
      <alignment vertical="center"/>
    </xf>
    <xf numFmtId="3" fontId="6" fillId="2" borderId="11" xfId="3" applyNumberFormat="1" applyFont="1" applyFill="1" applyBorder="1" applyAlignment="1" applyProtection="1">
      <alignment vertical="center"/>
    </xf>
    <xf numFmtId="3" fontId="6" fillId="2" borderId="11" xfId="3" applyNumberFormat="1" applyFont="1" applyFill="1" applyBorder="1" applyAlignment="1" applyProtection="1">
      <alignment horizontal="right" vertical="center"/>
    </xf>
    <xf numFmtId="0" fontId="10" fillId="2" borderId="0" xfId="3" applyNumberFormat="1" applyFont="1" applyFill="1" applyBorder="1" applyAlignment="1" applyProtection="1">
      <alignment vertical="center"/>
    </xf>
    <xf numFmtId="166" fontId="10" fillId="2" borderId="11" xfId="3" applyNumberFormat="1" applyFont="1" applyFill="1" applyBorder="1" applyAlignment="1" applyProtection="1">
      <alignment vertical="center"/>
    </xf>
    <xf numFmtId="3" fontId="10" fillId="2" borderId="11" xfId="3" applyNumberFormat="1" applyFont="1" applyFill="1" applyBorder="1" applyAlignment="1" applyProtection="1">
      <alignment vertical="center"/>
    </xf>
    <xf numFmtId="166" fontId="12" fillId="2" borderId="11" xfId="3" applyNumberFormat="1" applyFont="1" applyFill="1" applyBorder="1" applyAlignment="1" applyProtection="1">
      <alignment vertical="center"/>
    </xf>
    <xf numFmtId="166" fontId="12" fillId="2" borderId="12" xfId="3" applyNumberFormat="1" applyFont="1" applyFill="1" applyBorder="1" applyAlignment="1" applyProtection="1">
      <alignment vertical="center"/>
    </xf>
    <xf numFmtId="166" fontId="12" fillId="2" borderId="6" xfId="3" applyNumberFormat="1" applyFont="1" applyFill="1" applyBorder="1" applyAlignment="1" applyProtection="1">
      <alignment vertical="center"/>
    </xf>
    <xf numFmtId="3" fontId="14" fillId="2" borderId="10" xfId="0" applyNumberFormat="1" applyFont="1" applyFill="1" applyBorder="1"/>
    <xf numFmtId="3" fontId="11" fillId="2" borderId="10" xfId="0" applyNumberFormat="1" applyFont="1" applyFill="1" applyBorder="1"/>
    <xf numFmtId="49" fontId="10" fillId="2" borderId="10" xfId="3" applyNumberFormat="1" applyFont="1" applyFill="1" applyBorder="1" applyAlignment="1" applyProtection="1">
      <alignment horizontal="left" vertical="center"/>
    </xf>
    <xf numFmtId="3" fontId="10" fillId="2" borderId="10" xfId="3" applyNumberFormat="1" applyFont="1" applyFill="1" applyBorder="1" applyAlignment="1" applyProtection="1">
      <alignment horizontal="right" vertical="center"/>
    </xf>
    <xf numFmtId="49" fontId="10" fillId="2" borderId="5" xfId="3" applyNumberFormat="1" applyFont="1" applyFill="1" applyBorder="1" applyAlignment="1" applyProtection="1">
      <alignment vertical="center"/>
    </xf>
    <xf numFmtId="49" fontId="10" fillId="2" borderId="6" xfId="3" applyNumberFormat="1" applyFont="1" applyFill="1" applyBorder="1" applyAlignment="1" applyProtection="1">
      <alignment vertical="center"/>
    </xf>
    <xf numFmtId="49" fontId="10" fillId="2" borderId="10" xfId="3" applyNumberFormat="1" applyFont="1" applyFill="1" applyBorder="1" applyAlignment="1" applyProtection="1">
      <alignment vertical="center"/>
    </xf>
    <xf numFmtId="165" fontId="15" fillId="2" borderId="13" xfId="3" applyNumberFormat="1" applyFont="1" applyFill="1" applyBorder="1" applyAlignment="1" applyProtection="1">
      <alignment horizontal="left" vertical="center"/>
    </xf>
    <xf numFmtId="165" fontId="6" fillId="2" borderId="14" xfId="3" applyNumberFormat="1" applyFont="1" applyFill="1" applyBorder="1" applyAlignment="1" applyProtection="1">
      <alignment horizontal="left" vertical="center"/>
    </xf>
    <xf numFmtId="49" fontId="6" fillId="2" borderId="14" xfId="3" applyNumberFormat="1" applyFont="1" applyFill="1" applyBorder="1" applyAlignment="1" applyProtection="1">
      <alignment horizontal="left" vertical="center"/>
    </xf>
    <xf numFmtId="166" fontId="6" fillId="2" borderId="14" xfId="3" applyNumberFormat="1" applyFont="1" applyFill="1" applyBorder="1" applyAlignment="1" applyProtection="1">
      <alignment vertical="center"/>
    </xf>
    <xf numFmtId="166" fontId="6" fillId="2" borderId="15" xfId="3" applyNumberFormat="1" applyFont="1" applyFill="1" applyBorder="1" applyAlignment="1" applyProtection="1">
      <alignment vertical="center"/>
    </xf>
    <xf numFmtId="3" fontId="6" fillId="2" borderId="15" xfId="3" applyNumberFormat="1" applyFont="1" applyFill="1" applyBorder="1" applyAlignment="1" applyProtection="1">
      <alignment vertical="center"/>
    </xf>
    <xf numFmtId="3" fontId="6" fillId="2" borderId="15" xfId="3" applyNumberFormat="1" applyFont="1" applyFill="1" applyBorder="1" applyAlignment="1" applyProtection="1">
      <alignment horizontal="right" vertical="center"/>
    </xf>
    <xf numFmtId="165" fontId="10" fillId="2" borderId="0" xfId="3" applyNumberFormat="1" applyFont="1" applyFill="1" applyBorder="1" applyAlignment="1" applyProtection="1">
      <alignment horizontal="right" vertical="center"/>
    </xf>
    <xf numFmtId="0" fontId="6" fillId="2" borderId="0" xfId="3" applyNumberFormat="1" applyFont="1" applyFill="1" applyBorder="1" applyAlignment="1" applyProtection="1">
      <alignment horizontal="left" vertical="center"/>
    </xf>
    <xf numFmtId="49" fontId="6" fillId="2" borderId="0" xfId="3" applyNumberFormat="1" applyFont="1" applyFill="1" applyBorder="1" applyAlignment="1" applyProtection="1">
      <alignment horizontal="center" vertical="center"/>
    </xf>
    <xf numFmtId="168" fontId="10" fillId="2" borderId="10" xfId="3" applyNumberFormat="1" applyFont="1" applyFill="1" applyBorder="1" applyAlignment="1" applyProtection="1">
      <alignment vertical="center"/>
    </xf>
    <xf numFmtId="166" fontId="6" fillId="2" borderId="7" xfId="3" applyNumberFormat="1" applyFont="1" applyFill="1" applyBorder="1" applyAlignment="1" applyProtection="1">
      <alignment horizontal="center" vertical="center"/>
    </xf>
    <xf numFmtId="166" fontId="6" fillId="2" borderId="11" xfId="3" applyNumberFormat="1" applyFont="1" applyFill="1" applyBorder="1" applyAlignment="1" applyProtection="1">
      <alignment horizontal="center" vertical="center"/>
    </xf>
    <xf numFmtId="3" fontId="6" fillId="2" borderId="11" xfId="3" applyNumberFormat="1" applyFont="1" applyFill="1" applyBorder="1" applyAlignment="1" applyProtection="1">
      <alignment horizontal="center" vertical="center"/>
    </xf>
    <xf numFmtId="3" fontId="16" fillId="3" borderId="11" xfId="3" applyNumberFormat="1" applyFont="1" applyFill="1" applyBorder="1" applyAlignment="1" applyProtection="1">
      <alignment vertical="center"/>
    </xf>
    <xf numFmtId="3" fontId="6" fillId="3" borderId="11" xfId="3" applyNumberFormat="1" applyFont="1" applyFill="1" applyBorder="1" applyAlignment="1" applyProtection="1">
      <alignment vertical="center"/>
    </xf>
    <xf numFmtId="3" fontId="6" fillId="3" borderId="11" xfId="3" applyNumberFormat="1" applyFont="1" applyFill="1" applyBorder="1" applyAlignment="1" applyProtection="1">
      <alignment horizontal="right" vertical="center"/>
    </xf>
    <xf numFmtId="49" fontId="13" fillId="2" borderId="0" xfId="3" applyNumberFormat="1" applyFont="1" applyFill="1" applyBorder="1" applyAlignment="1" applyProtection="1">
      <alignment horizontal="left" vertical="center"/>
    </xf>
    <xf numFmtId="3" fontId="17" fillId="3" borderId="11" xfId="3" applyNumberFormat="1" applyFont="1" applyFill="1" applyBorder="1" applyAlignment="1" applyProtection="1">
      <alignment vertical="center"/>
    </xf>
    <xf numFmtId="3" fontId="10" fillId="3" borderId="11" xfId="3" applyNumberFormat="1" applyFont="1" applyFill="1" applyBorder="1" applyAlignment="1" applyProtection="1">
      <alignment vertical="center"/>
    </xf>
    <xf numFmtId="3" fontId="18" fillId="3" borderId="11" xfId="3" applyNumberFormat="1" applyFont="1" applyFill="1" applyBorder="1" applyAlignment="1" applyProtection="1">
      <alignment vertical="center"/>
    </xf>
    <xf numFmtId="3" fontId="12" fillId="3" borderId="11" xfId="3" applyNumberFormat="1" applyFont="1" applyFill="1" applyBorder="1" applyAlignment="1" applyProtection="1">
      <alignment vertical="center"/>
    </xf>
    <xf numFmtId="3" fontId="12" fillId="2" borderId="11" xfId="3" applyNumberFormat="1" applyFont="1" applyFill="1" applyBorder="1" applyAlignment="1" applyProtection="1">
      <alignment vertical="center"/>
    </xf>
    <xf numFmtId="3" fontId="19" fillId="3" borderId="11" xfId="3" applyNumberFormat="1" applyFont="1" applyFill="1" applyBorder="1" applyAlignment="1" applyProtection="1">
      <alignment vertical="center"/>
    </xf>
    <xf numFmtId="3" fontId="19" fillId="3" borderId="11" xfId="3" applyNumberFormat="1" applyFont="1" applyFill="1" applyBorder="1" applyAlignment="1" applyProtection="1">
      <alignment horizontal="right" vertical="center"/>
    </xf>
    <xf numFmtId="3" fontId="20" fillId="3" borderId="11" xfId="3" applyNumberFormat="1" applyFont="1" applyFill="1" applyBorder="1" applyAlignment="1" applyProtection="1">
      <alignment vertical="center"/>
    </xf>
    <xf numFmtId="3" fontId="20" fillId="3" borderId="11" xfId="3" applyNumberFormat="1" applyFont="1" applyFill="1" applyBorder="1" applyAlignment="1" applyProtection="1">
      <alignment horizontal="right" vertical="center"/>
    </xf>
    <xf numFmtId="3" fontId="21" fillId="3" borderId="11" xfId="3" applyNumberFormat="1" applyFont="1" applyFill="1" applyBorder="1" applyAlignment="1" applyProtection="1">
      <alignment vertical="center"/>
    </xf>
    <xf numFmtId="3" fontId="22" fillId="3" borderId="11" xfId="3" applyNumberFormat="1" applyFont="1" applyFill="1" applyBorder="1" applyAlignment="1" applyProtection="1">
      <alignment vertical="center"/>
    </xf>
    <xf numFmtId="49" fontId="10" fillId="2" borderId="0" xfId="3" applyNumberFormat="1" applyFont="1" applyFill="1" applyBorder="1" applyAlignment="1" applyProtection="1">
      <alignment vertical="center" wrapText="1"/>
    </xf>
    <xf numFmtId="3" fontId="17" fillId="3" borderId="12" xfId="3" applyNumberFormat="1" applyFont="1" applyFill="1" applyBorder="1" applyAlignment="1" applyProtection="1">
      <alignment vertical="center"/>
    </xf>
    <xf numFmtId="3" fontId="10" fillId="2" borderId="12" xfId="3" applyNumberFormat="1" applyFont="1" applyFill="1" applyBorder="1" applyAlignment="1" applyProtection="1">
      <alignment vertical="center"/>
    </xf>
    <xf numFmtId="3" fontId="11" fillId="0" borderId="0" xfId="0" applyNumberFormat="1" applyFont="1" applyAlignment="1">
      <alignment horizontal="right"/>
    </xf>
    <xf numFmtId="166" fontId="16" fillId="3" borderId="2" xfId="3" applyNumberFormat="1" applyFont="1" applyFill="1" applyBorder="1" applyAlignment="1" applyProtection="1">
      <alignment vertical="center"/>
    </xf>
    <xf numFmtId="166" fontId="16" fillId="3" borderId="3" xfId="3" applyNumberFormat="1" applyFont="1" applyFill="1" applyBorder="1" applyAlignment="1" applyProtection="1">
      <alignment vertical="center"/>
    </xf>
    <xf numFmtId="166" fontId="16" fillId="3" borderId="10" xfId="3" applyNumberFormat="1" applyFont="1" applyFill="1" applyBorder="1" applyAlignment="1" applyProtection="1">
      <alignment vertical="center"/>
    </xf>
    <xf numFmtId="3" fontId="6" fillId="3" borderId="10" xfId="3" applyNumberFormat="1" applyFont="1" applyFill="1" applyBorder="1" applyAlignment="1" applyProtection="1">
      <alignment vertical="center"/>
    </xf>
    <xf numFmtId="166" fontId="17" fillId="3" borderId="0" xfId="3" applyNumberFormat="1" applyFont="1" applyFill="1" applyBorder="1" applyAlignment="1" applyProtection="1">
      <alignment vertical="center"/>
    </xf>
    <xf numFmtId="166" fontId="17" fillId="3" borderId="10" xfId="3" applyNumberFormat="1" applyFont="1" applyFill="1" applyBorder="1" applyAlignment="1" applyProtection="1">
      <alignment vertical="center"/>
    </xf>
    <xf numFmtId="3" fontId="10" fillId="3" borderId="10" xfId="3" applyNumberFormat="1" applyFont="1" applyFill="1" applyBorder="1" applyAlignment="1" applyProtection="1">
      <alignment vertical="center"/>
    </xf>
    <xf numFmtId="166" fontId="16" fillId="3" borderId="0" xfId="3" applyNumberFormat="1" applyFont="1" applyFill="1" applyBorder="1" applyAlignment="1" applyProtection="1">
      <alignment vertical="center"/>
    </xf>
    <xf numFmtId="3" fontId="6" fillId="3" borderId="10" xfId="3" applyNumberFormat="1" applyFont="1" applyFill="1" applyBorder="1" applyAlignment="1" applyProtection="1">
      <alignment horizontal="right" vertical="center"/>
    </xf>
    <xf numFmtId="168" fontId="17" fillId="3" borderId="10" xfId="3" applyNumberFormat="1" applyFont="1" applyFill="1" applyBorder="1" applyAlignment="1" applyProtection="1">
      <alignment vertical="center"/>
    </xf>
    <xf numFmtId="166" fontId="6" fillId="3" borderId="14" xfId="3" applyNumberFormat="1" applyFont="1" applyFill="1" applyBorder="1" applyAlignment="1" applyProtection="1">
      <alignment vertical="center"/>
    </xf>
    <xf numFmtId="166" fontId="6" fillId="3" borderId="15" xfId="3" applyNumberFormat="1" applyFont="1" applyFill="1" applyBorder="1" applyAlignment="1" applyProtection="1">
      <alignment vertical="center"/>
    </xf>
    <xf numFmtId="3" fontId="6" fillId="3" borderId="15" xfId="3" applyNumberFormat="1" applyFont="1" applyFill="1" applyBorder="1" applyAlignment="1" applyProtection="1">
      <alignment vertical="center"/>
    </xf>
    <xf numFmtId="3" fontId="6" fillId="3" borderId="15" xfId="3" applyNumberFormat="1" applyFont="1" applyFill="1" applyBorder="1" applyAlignment="1" applyProtection="1">
      <alignment horizontal="right" vertical="center"/>
    </xf>
    <xf numFmtId="166" fontId="10" fillId="3" borderId="0" xfId="3" applyNumberFormat="1" applyFont="1" applyFill="1" applyBorder="1" applyAlignment="1" applyProtection="1">
      <alignment vertical="center"/>
    </xf>
    <xf numFmtId="166" fontId="10" fillId="3" borderId="10" xfId="3" applyNumberFormat="1" applyFont="1" applyFill="1" applyBorder="1" applyAlignment="1" applyProtection="1">
      <alignment vertical="center"/>
    </xf>
    <xf numFmtId="166" fontId="6" fillId="3" borderId="0" xfId="3" applyNumberFormat="1" applyFont="1" applyFill="1" applyBorder="1" applyAlignment="1" applyProtection="1">
      <alignment vertical="center"/>
    </xf>
    <xf numFmtId="166" fontId="6" fillId="3" borderId="10" xfId="3" applyNumberFormat="1" applyFont="1" applyFill="1" applyBorder="1" applyAlignment="1" applyProtection="1">
      <alignment vertical="center"/>
    </xf>
    <xf numFmtId="3" fontId="13" fillId="2" borderId="11" xfId="3" applyNumberFormat="1" applyFont="1" applyFill="1" applyBorder="1" applyAlignment="1" applyProtection="1">
      <alignment horizontal="right" vertical="center"/>
    </xf>
    <xf numFmtId="0" fontId="23" fillId="2" borderId="9" xfId="3" applyNumberFormat="1" applyFont="1" applyFill="1" applyBorder="1" applyAlignment="1" applyProtection="1">
      <alignment horizontal="left" vertical="center"/>
    </xf>
    <xf numFmtId="49" fontId="10" fillId="2" borderId="0" xfId="3" applyNumberFormat="1" applyFont="1" applyFill="1" applyBorder="1" applyAlignment="1" applyProtection="1">
      <alignment horizontal="center" vertical="center"/>
    </xf>
    <xf numFmtId="49" fontId="6" fillId="2" borderId="0" xfId="3" applyNumberFormat="1" applyFont="1" applyFill="1" applyBorder="1" applyAlignment="1" applyProtection="1">
      <alignment vertical="center"/>
    </xf>
    <xf numFmtId="168" fontId="10" fillId="3" borderId="10" xfId="3" applyNumberFormat="1" applyFont="1" applyFill="1" applyBorder="1" applyAlignment="1" applyProtection="1">
      <alignment vertical="center"/>
    </xf>
    <xf numFmtId="3" fontId="6" fillId="3" borderId="7" xfId="3" applyNumberFormat="1" applyFont="1" applyFill="1" applyBorder="1" applyAlignment="1" applyProtection="1">
      <alignment vertical="center"/>
    </xf>
    <xf numFmtId="3" fontId="6" fillId="3" borderId="13" xfId="3" applyNumberFormat="1" applyFont="1" applyFill="1" applyBorder="1" applyAlignment="1" applyProtection="1">
      <alignment horizontal="right" vertical="center"/>
    </xf>
    <xf numFmtId="167" fontId="6" fillId="2" borderId="16" xfId="3" applyNumberFormat="1" applyFont="1" applyFill="1" applyBorder="1" applyAlignment="1" applyProtection="1">
      <alignment horizontal="right" vertical="center"/>
    </xf>
    <xf numFmtId="0" fontId="6" fillId="2" borderId="0" xfId="3" applyNumberFormat="1" applyFont="1" applyFill="1" applyBorder="1" applyAlignment="1" applyProtection="1">
      <alignment horizontal="center" vertical="center"/>
    </xf>
    <xf numFmtId="169" fontId="10" fillId="2" borderId="0" xfId="3" applyNumberFormat="1" applyFont="1" applyFill="1" applyBorder="1" applyProtection="1"/>
    <xf numFmtId="3" fontId="10" fillId="2" borderId="0" xfId="3" applyNumberFormat="1" applyFont="1" applyFill="1" applyBorder="1" applyProtection="1"/>
    <xf numFmtId="0" fontId="24" fillId="2" borderId="0" xfId="3" applyNumberFormat="1" applyFont="1" applyFill="1" applyBorder="1" applyProtection="1"/>
    <xf numFmtId="0" fontId="14" fillId="0" borderId="0" xfId="0" applyFont="1"/>
    <xf numFmtId="3" fontId="16" fillId="2" borderId="10" xfId="3" applyNumberFormat="1" applyFont="1" applyFill="1" applyBorder="1" applyAlignment="1" applyProtection="1">
      <alignment vertical="center"/>
    </xf>
    <xf numFmtId="0" fontId="26" fillId="2" borderId="0" xfId="3" applyNumberFormat="1" applyFont="1" applyFill="1" applyBorder="1" applyAlignment="1" applyProtection="1">
      <alignment horizontal="center" vertical="center"/>
    </xf>
    <xf numFmtId="0" fontId="27" fillId="2" borderId="0" xfId="3" applyNumberFormat="1" applyFont="1" applyFill="1" applyBorder="1" applyAlignment="1" applyProtection="1">
      <alignment horizontal="center" vertical="center"/>
    </xf>
    <xf numFmtId="3" fontId="27" fillId="2" borderId="0" xfId="3" applyNumberFormat="1" applyFont="1" applyFill="1" applyBorder="1" applyAlignment="1" applyProtection="1">
      <alignment horizontal="center" vertical="center"/>
    </xf>
    <xf numFmtId="3" fontId="28" fillId="2" borderId="0" xfId="3" applyNumberFormat="1" applyFont="1" applyFill="1" applyBorder="1" applyProtection="1"/>
    <xf numFmtId="0" fontId="28" fillId="2" borderId="0" xfId="3" applyNumberFormat="1" applyFont="1" applyFill="1" applyBorder="1" applyProtection="1"/>
    <xf numFmtId="4" fontId="34" fillId="2" borderId="7" xfId="3" applyNumberFormat="1" applyFont="1" applyFill="1" applyBorder="1" applyAlignment="1" applyProtection="1">
      <alignment horizontal="center" vertical="center" wrapText="1"/>
    </xf>
    <xf numFmtId="170" fontId="6" fillId="2" borderId="2" xfId="3" applyNumberFormat="1" applyFont="1" applyFill="1" applyBorder="1" applyAlignment="1" applyProtection="1">
      <alignment vertical="center"/>
    </xf>
    <xf numFmtId="3" fontId="6" fillId="2" borderId="17" xfId="3" applyNumberFormat="1" applyFont="1" applyFill="1" applyBorder="1" applyAlignment="1" applyProtection="1">
      <alignment vertical="center"/>
    </xf>
    <xf numFmtId="170" fontId="6" fillId="2" borderId="3" xfId="3" applyNumberFormat="1" applyFont="1" applyFill="1" applyBorder="1" applyAlignment="1" applyProtection="1">
      <alignment vertical="center"/>
    </xf>
    <xf numFmtId="3" fontId="6" fillId="2" borderId="8" xfId="3" applyNumberFormat="1" applyFont="1" applyFill="1" applyBorder="1" applyAlignment="1" applyProtection="1">
      <alignment vertical="center"/>
    </xf>
    <xf numFmtId="166" fontId="6" fillId="2" borderId="8" xfId="3" applyNumberFormat="1" applyFont="1" applyFill="1" applyBorder="1" applyAlignment="1" applyProtection="1">
      <alignment horizontal="center" vertical="center"/>
    </xf>
    <xf numFmtId="170" fontId="6" fillId="2" borderId="0" xfId="3" applyNumberFormat="1" applyFont="1" applyFill="1" applyBorder="1" applyAlignment="1" applyProtection="1">
      <alignment vertical="center"/>
    </xf>
    <xf numFmtId="3" fontId="6" fillId="2" borderId="19" xfId="3" applyNumberFormat="1" applyFont="1" applyFill="1" applyBorder="1" applyAlignment="1" applyProtection="1">
      <alignment vertical="center"/>
    </xf>
    <xf numFmtId="167" fontId="6" fillId="2" borderId="11" xfId="2" applyNumberFormat="1" applyFont="1" applyFill="1" applyBorder="1" applyAlignment="1" applyProtection="1">
      <alignment horizontal="right" vertical="center"/>
    </xf>
    <xf numFmtId="164" fontId="0" fillId="0" borderId="0" xfId="1" applyFont="1" applyBorder="1"/>
    <xf numFmtId="164" fontId="0" fillId="0" borderId="0" xfId="0" applyNumberFormat="1"/>
    <xf numFmtId="49" fontId="6" fillId="2" borderId="0" xfId="3" applyNumberFormat="1" applyFont="1" applyFill="1" applyBorder="1" applyAlignment="1" applyProtection="1">
      <alignment horizontal="right" vertical="center"/>
    </xf>
    <xf numFmtId="3" fontId="10" fillId="2" borderId="19" xfId="3" applyNumberFormat="1" applyFont="1" applyFill="1" applyBorder="1" applyAlignment="1" applyProtection="1">
      <alignment vertical="center"/>
    </xf>
    <xf numFmtId="3" fontId="12" fillId="2" borderId="19" xfId="3" applyNumberFormat="1" applyFont="1" applyFill="1" applyBorder="1" applyAlignment="1" applyProtection="1">
      <alignment vertical="center"/>
    </xf>
    <xf numFmtId="3" fontId="6" fillId="2" borderId="20" xfId="3" applyNumberFormat="1" applyFont="1" applyFill="1" applyBorder="1" applyAlignment="1" applyProtection="1">
      <alignment vertical="center"/>
    </xf>
    <xf numFmtId="3" fontId="6" fillId="2" borderId="7" xfId="3" applyNumberFormat="1" applyFont="1" applyFill="1" applyBorder="1" applyAlignment="1" applyProtection="1">
      <alignment vertical="center"/>
    </xf>
    <xf numFmtId="170" fontId="10" fillId="2" borderId="0" xfId="3" applyNumberFormat="1" applyFont="1" applyFill="1" applyBorder="1" applyAlignment="1" applyProtection="1">
      <alignment vertical="center"/>
    </xf>
    <xf numFmtId="3" fontId="10" fillId="2" borderId="11" xfId="3" applyNumberFormat="1" applyFont="1" applyFill="1" applyBorder="1" applyAlignment="1" applyProtection="1">
      <alignment horizontal="center" vertical="center"/>
    </xf>
    <xf numFmtId="4" fontId="6" fillId="2" borderId="19" xfId="3" applyNumberFormat="1" applyFont="1" applyFill="1" applyBorder="1" applyAlignment="1" applyProtection="1">
      <alignment vertical="center"/>
    </xf>
    <xf numFmtId="3" fontId="6" fillId="2" borderId="16" xfId="3" applyNumberFormat="1" applyFont="1" applyFill="1" applyBorder="1" applyAlignment="1" applyProtection="1">
      <alignment vertical="center"/>
    </xf>
    <xf numFmtId="49" fontId="10" fillId="2" borderId="2" xfId="3" applyNumberFormat="1" applyFont="1" applyFill="1" applyBorder="1" applyAlignment="1" applyProtection="1">
      <alignment horizontal="left" vertical="center"/>
    </xf>
    <xf numFmtId="170" fontId="10" fillId="2" borderId="2" xfId="3" applyNumberFormat="1" applyFont="1" applyFill="1" applyBorder="1" applyAlignment="1" applyProtection="1">
      <alignment vertical="center"/>
    </xf>
    <xf numFmtId="3" fontId="10" fillId="2" borderId="21" xfId="3" applyNumberFormat="1" applyFont="1" applyFill="1" applyBorder="1" applyAlignment="1" applyProtection="1">
      <alignment vertical="center"/>
    </xf>
    <xf numFmtId="3" fontId="10" fillId="2" borderId="22" xfId="3" applyNumberFormat="1" applyFont="1" applyFill="1" applyBorder="1" applyAlignment="1" applyProtection="1">
      <alignment vertical="center"/>
    </xf>
    <xf numFmtId="3" fontId="10" fillId="2" borderId="3" xfId="3" applyNumberFormat="1" applyFont="1" applyFill="1" applyBorder="1" applyAlignment="1" applyProtection="1">
      <alignment vertical="center"/>
    </xf>
    <xf numFmtId="3" fontId="10" fillId="2" borderId="8" xfId="3" applyNumberFormat="1" applyFont="1" applyFill="1" applyBorder="1" applyAlignment="1" applyProtection="1">
      <alignment vertical="center"/>
    </xf>
    <xf numFmtId="3" fontId="10" fillId="2" borderId="8" xfId="3" applyNumberFormat="1" applyFont="1" applyFill="1" applyBorder="1" applyAlignment="1" applyProtection="1">
      <alignment horizontal="center" vertical="center"/>
    </xf>
    <xf numFmtId="49" fontId="6" fillId="2" borderId="0" xfId="3" applyNumberFormat="1" applyFont="1" applyFill="1" applyBorder="1" applyAlignment="1" applyProtection="1">
      <alignment vertical="center" wrapText="1"/>
    </xf>
    <xf numFmtId="166" fontId="6" fillId="2" borderId="5" xfId="3" applyNumberFormat="1" applyFont="1" applyFill="1" applyBorder="1" applyAlignment="1" applyProtection="1">
      <alignment horizontal="center" vertical="center"/>
    </xf>
    <xf numFmtId="166" fontId="6" fillId="2" borderId="0" xfId="3" applyNumberFormat="1" applyFont="1" applyFill="1" applyBorder="1" applyAlignment="1" applyProtection="1">
      <alignment horizontal="center" vertical="center"/>
    </xf>
    <xf numFmtId="3" fontId="6" fillId="2" borderId="21" xfId="3" applyNumberFormat="1" applyFont="1" applyFill="1" applyBorder="1" applyAlignment="1" applyProtection="1">
      <alignment horizontal="center" vertical="center"/>
    </xf>
    <xf numFmtId="3" fontId="6" fillId="2" borderId="23" xfId="3" applyNumberFormat="1" applyFont="1" applyFill="1" applyBorder="1" applyAlignment="1" applyProtection="1">
      <alignment horizontal="center" vertical="center"/>
    </xf>
    <xf numFmtId="49" fontId="6" fillId="2" borderId="0" xfId="3" applyNumberFormat="1" applyFont="1" applyFill="1" applyBorder="1" applyAlignment="1" applyProtection="1">
      <alignment horizontal="left" vertical="center" wrapText="1"/>
    </xf>
    <xf numFmtId="166" fontId="6" fillId="2" borderId="13" xfId="3" applyNumberFormat="1" applyFont="1" applyFill="1" applyBorder="1" applyAlignment="1" applyProtection="1">
      <alignment horizontal="center" vertical="center"/>
    </xf>
    <xf numFmtId="166" fontId="6" fillId="2" borderId="16" xfId="3" applyNumberFormat="1" applyFont="1" applyFill="1" applyBorder="1" applyAlignment="1" applyProtection="1">
      <alignment horizontal="center" vertical="center"/>
    </xf>
    <xf numFmtId="49" fontId="6" fillId="2" borderId="10" xfId="3" applyNumberFormat="1" applyFont="1" applyFill="1" applyBorder="1" applyAlignment="1" applyProtection="1">
      <alignment horizontal="left" vertical="center"/>
    </xf>
    <xf numFmtId="170" fontId="6" fillId="2" borderId="1" xfId="3" applyNumberFormat="1" applyFont="1" applyFill="1" applyBorder="1" applyAlignment="1" applyProtection="1">
      <alignment vertical="center"/>
    </xf>
    <xf numFmtId="170" fontId="6" fillId="2" borderId="24" xfId="3" applyNumberFormat="1" applyFont="1" applyFill="1" applyBorder="1" applyAlignment="1" applyProtection="1">
      <alignment vertical="center"/>
    </xf>
    <xf numFmtId="3" fontId="6" fillId="2" borderId="21" xfId="3" applyNumberFormat="1" applyFont="1" applyFill="1" applyBorder="1" applyAlignment="1" applyProtection="1">
      <alignment vertical="center"/>
    </xf>
    <xf numFmtId="3" fontId="6" fillId="2" borderId="23" xfId="3" applyNumberFormat="1" applyFont="1" applyFill="1" applyBorder="1" applyAlignment="1" applyProtection="1">
      <alignment vertical="center"/>
    </xf>
    <xf numFmtId="170" fontId="6" fillId="2" borderId="21" xfId="3" applyNumberFormat="1" applyFont="1" applyFill="1" applyBorder="1" applyAlignment="1" applyProtection="1">
      <alignment vertical="center"/>
    </xf>
    <xf numFmtId="3" fontId="16" fillId="2" borderId="0" xfId="3" applyNumberFormat="1" applyFont="1" applyFill="1" applyBorder="1" applyAlignment="1" applyProtection="1">
      <alignment vertical="center"/>
    </xf>
    <xf numFmtId="3" fontId="6" fillId="2" borderId="0" xfId="3" applyNumberFormat="1" applyFont="1" applyFill="1" applyBorder="1" applyAlignment="1" applyProtection="1">
      <alignment vertical="center"/>
    </xf>
    <xf numFmtId="4" fontId="14" fillId="0" borderId="0" xfId="0" applyNumberFormat="1" applyFont="1"/>
    <xf numFmtId="49" fontId="6" fillId="2" borderId="10" xfId="3" applyNumberFormat="1" applyFont="1" applyFill="1" applyBorder="1" applyAlignment="1" applyProtection="1">
      <alignment vertical="center" wrapText="1"/>
    </xf>
    <xf numFmtId="0" fontId="6" fillId="2" borderId="9" xfId="3" applyNumberFormat="1" applyFont="1" applyFill="1" applyBorder="1" applyAlignment="1" applyProtection="1">
      <alignment horizontal="center" vertical="center"/>
    </xf>
    <xf numFmtId="49" fontId="6" fillId="2" borderId="5" xfId="3" applyNumberFormat="1" applyFont="1" applyFill="1" applyBorder="1" applyAlignment="1" applyProtection="1">
      <alignment horizontal="left" vertical="center"/>
    </xf>
    <xf numFmtId="49" fontId="6" fillId="2" borderId="5" xfId="3" applyNumberFormat="1" applyFont="1" applyFill="1" applyBorder="1" applyAlignment="1" applyProtection="1">
      <alignment horizontal="right" vertical="center"/>
    </xf>
    <xf numFmtId="49" fontId="6" fillId="2" borderId="6" xfId="3" applyNumberFormat="1" applyFont="1" applyFill="1" applyBorder="1" applyAlignment="1" applyProtection="1">
      <alignment horizontal="left" vertical="center"/>
    </xf>
    <xf numFmtId="166" fontId="10" fillId="2" borderId="25" xfId="3" applyNumberFormat="1" applyFont="1" applyFill="1" applyBorder="1" applyAlignment="1" applyProtection="1">
      <alignment vertical="center"/>
    </xf>
    <xf numFmtId="3" fontId="6" fillId="2" borderId="26" xfId="3" applyNumberFormat="1" applyFont="1" applyFill="1" applyBorder="1" applyAlignment="1" applyProtection="1">
      <alignment vertical="center"/>
    </xf>
    <xf numFmtId="49" fontId="6" fillId="2" borderId="15" xfId="3" applyNumberFormat="1" applyFont="1" applyFill="1" applyBorder="1" applyAlignment="1" applyProtection="1">
      <alignment horizontal="left" vertical="center"/>
    </xf>
    <xf numFmtId="166" fontId="6" fillId="2" borderId="4" xfId="3" applyNumberFormat="1" applyFont="1" applyFill="1" applyBorder="1" applyAlignment="1" applyProtection="1">
      <alignment vertical="center"/>
    </xf>
    <xf numFmtId="166" fontId="10" fillId="2" borderId="2" xfId="3" applyNumberFormat="1" applyFont="1" applyFill="1" applyBorder="1" applyAlignment="1" applyProtection="1">
      <alignment vertical="center"/>
    </xf>
    <xf numFmtId="3" fontId="10" fillId="2" borderId="23" xfId="3" applyNumberFormat="1" applyFont="1" applyFill="1" applyBorder="1" applyAlignment="1" applyProtection="1">
      <alignment vertical="center"/>
    </xf>
    <xf numFmtId="3" fontId="10" fillId="2" borderId="9" xfId="3" applyNumberFormat="1" applyFont="1" applyFill="1" applyBorder="1" applyAlignment="1" applyProtection="1">
      <alignment vertical="center"/>
    </xf>
    <xf numFmtId="3" fontId="10" fillId="2" borderId="22" xfId="3" applyNumberFormat="1" applyFont="1" applyFill="1" applyBorder="1" applyAlignment="1" applyProtection="1">
      <alignment horizontal="center" vertical="center"/>
    </xf>
    <xf numFmtId="3" fontId="0" fillId="0" borderId="0" xfId="0" applyNumberFormat="1"/>
    <xf numFmtId="3" fontId="10" fillId="2" borderId="23" xfId="3" applyNumberFormat="1" applyFont="1" applyFill="1" applyBorder="1" applyAlignment="1" applyProtection="1">
      <alignment horizontal="center" vertical="center"/>
    </xf>
    <xf numFmtId="3" fontId="6" fillId="2" borderId="9" xfId="3" applyNumberFormat="1" applyFont="1" applyFill="1" applyBorder="1" applyAlignment="1" applyProtection="1">
      <alignment vertical="center"/>
    </xf>
    <xf numFmtId="3" fontId="10" fillId="2" borderId="26" xfId="3" applyNumberFormat="1" applyFont="1" applyFill="1" applyBorder="1" applyAlignment="1" applyProtection="1">
      <alignment vertical="center"/>
    </xf>
    <xf numFmtId="3" fontId="6" fillId="2" borderId="6" xfId="3" applyNumberFormat="1" applyFont="1" applyFill="1" applyBorder="1" applyAlignment="1" applyProtection="1">
      <alignment vertical="center"/>
    </xf>
    <xf numFmtId="3" fontId="6" fillId="2" borderId="12" xfId="3" applyNumberFormat="1" applyFont="1" applyFill="1" applyBorder="1" applyAlignment="1" applyProtection="1">
      <alignment vertical="center"/>
    </xf>
    <xf numFmtId="3" fontId="6" fillId="2" borderId="13" xfId="3" applyNumberFormat="1" applyFont="1" applyFill="1" applyBorder="1" applyAlignment="1" applyProtection="1">
      <alignment vertical="center"/>
    </xf>
    <xf numFmtId="167" fontId="6" fillId="2" borderId="16" xfId="2" applyNumberFormat="1" applyFont="1" applyFill="1" applyBorder="1" applyAlignment="1" applyProtection="1">
      <alignment horizontal="right" vertical="center"/>
    </xf>
    <xf numFmtId="3" fontId="14" fillId="0" borderId="0" xfId="0" applyNumberFormat="1" applyFont="1"/>
    <xf numFmtId="3" fontId="35" fillId="4" borderId="16" xfId="0" applyNumberFormat="1" applyFont="1" applyFill="1" applyBorder="1"/>
    <xf numFmtId="0" fontId="3" fillId="2" borderId="1" xfId="3" applyNumberFormat="1" applyFont="1" applyFill="1" applyBorder="1" applyAlignment="1" applyProtection="1">
      <alignment horizontal="center" vertical="center" wrapText="1"/>
    </xf>
    <xf numFmtId="0" fontId="3" fillId="2" borderId="2" xfId="3" applyNumberFormat="1" applyFont="1" applyFill="1" applyBorder="1" applyAlignment="1" applyProtection="1">
      <alignment horizontal="center" vertical="center" wrapText="1"/>
    </xf>
    <xf numFmtId="0" fontId="3" fillId="2" borderId="3" xfId="3" applyNumberFormat="1" applyFont="1" applyFill="1" applyBorder="1" applyAlignment="1" applyProtection="1">
      <alignment horizontal="center" vertical="center" wrapText="1"/>
    </xf>
    <xf numFmtId="0" fontId="3" fillId="2" borderId="4" xfId="3" applyNumberFormat="1" applyFont="1" applyFill="1" applyBorder="1" applyAlignment="1" applyProtection="1">
      <alignment horizontal="center" vertical="center" wrapText="1"/>
    </xf>
    <xf numFmtId="0" fontId="3" fillId="2" borderId="5" xfId="3" applyNumberFormat="1" applyFont="1" applyFill="1" applyBorder="1" applyAlignment="1" applyProtection="1">
      <alignment horizontal="center" vertical="center" wrapText="1"/>
    </xf>
    <xf numFmtId="0" fontId="3" fillId="2" borderId="6" xfId="3" applyNumberFormat="1" applyFont="1" applyFill="1" applyBorder="1" applyAlignment="1" applyProtection="1">
      <alignment horizontal="center" vertical="center" wrapText="1"/>
    </xf>
    <xf numFmtId="0" fontId="6" fillId="2" borderId="7" xfId="3" applyNumberFormat="1" applyFont="1" applyFill="1" applyBorder="1" applyAlignment="1" applyProtection="1">
      <alignment horizontal="center" vertical="center" wrapText="1"/>
    </xf>
    <xf numFmtId="3" fontId="3" fillId="2" borderId="7" xfId="3" applyNumberFormat="1" applyFont="1" applyFill="1" applyBorder="1" applyAlignment="1" applyProtection="1">
      <alignment horizontal="center" vertical="center" wrapText="1"/>
    </xf>
    <xf numFmtId="4" fontId="3" fillId="2" borderId="7" xfId="3" applyNumberFormat="1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left" vertical="center"/>
    </xf>
    <xf numFmtId="165" fontId="6" fillId="2" borderId="0" xfId="3" applyNumberFormat="1" applyFont="1" applyFill="1" applyBorder="1" applyAlignment="1" applyProtection="1">
      <alignment horizontal="left" vertical="center"/>
    </xf>
    <xf numFmtId="165" fontId="6" fillId="2" borderId="0" xfId="3" applyNumberFormat="1" applyFont="1" applyFill="1" applyBorder="1" applyAlignment="1" applyProtection="1">
      <alignment horizontal="left" vertical="center" wrapText="1"/>
    </xf>
    <xf numFmtId="165" fontId="6" fillId="2" borderId="10" xfId="3" applyNumberFormat="1" applyFont="1" applyFill="1" applyBorder="1" applyAlignment="1" applyProtection="1">
      <alignment horizontal="left" vertical="center" wrapText="1"/>
    </xf>
    <xf numFmtId="49" fontId="12" fillId="2" borderId="0" xfId="3" applyNumberFormat="1" applyFont="1" applyFill="1" applyBorder="1" applyAlignment="1" applyProtection="1">
      <alignment horizontal="center" vertical="center" wrapText="1"/>
    </xf>
    <xf numFmtId="49" fontId="12" fillId="2" borderId="10" xfId="3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/>
    <xf numFmtId="49" fontId="13" fillId="2" borderId="0" xfId="3" applyNumberFormat="1" applyFont="1" applyFill="1" applyBorder="1" applyAlignment="1" applyProtection="1">
      <alignment horizontal="left" vertical="center"/>
    </xf>
    <xf numFmtId="49" fontId="13" fillId="2" borderId="0" xfId="3" applyNumberFormat="1" applyFont="1" applyFill="1" applyBorder="1" applyAlignment="1" applyProtection="1">
      <alignment horizontal="left" vertical="center" wrapText="1" readingOrder="1"/>
    </xf>
    <xf numFmtId="49" fontId="13" fillId="2" borderId="10" xfId="3" applyNumberFormat="1" applyFont="1" applyFill="1" applyBorder="1" applyAlignment="1" applyProtection="1">
      <alignment horizontal="left" vertical="center" wrapText="1" readingOrder="1"/>
    </xf>
    <xf numFmtId="0" fontId="11" fillId="2" borderId="2" xfId="0" applyFont="1" applyFill="1" applyBorder="1"/>
    <xf numFmtId="49" fontId="12" fillId="2" borderId="0" xfId="3" applyNumberFormat="1" applyFont="1" applyFill="1" applyBorder="1" applyAlignment="1" applyProtection="1">
      <alignment horizontal="left" vertical="center"/>
    </xf>
    <xf numFmtId="49" fontId="10" fillId="2" borderId="0" xfId="3" applyNumberFormat="1" applyFont="1" applyFill="1" applyBorder="1" applyAlignment="1" applyProtection="1">
      <alignment horizontal="left" vertical="center" wrapText="1"/>
    </xf>
    <xf numFmtId="49" fontId="10" fillId="2" borderId="10" xfId="3" applyNumberFormat="1" applyFont="1" applyFill="1" applyBorder="1" applyAlignment="1" applyProtection="1">
      <alignment horizontal="left" vertical="center" wrapText="1"/>
    </xf>
    <xf numFmtId="49" fontId="10" fillId="2" borderId="0" xfId="3" applyNumberFormat="1" applyFont="1" applyFill="1" applyBorder="1" applyAlignment="1" applyProtection="1">
      <alignment horizontal="left" vertical="center" wrapText="1" readingOrder="1"/>
    </xf>
    <xf numFmtId="49" fontId="10" fillId="2" borderId="10" xfId="3" applyNumberFormat="1" applyFont="1" applyFill="1" applyBorder="1" applyAlignment="1" applyProtection="1">
      <alignment horizontal="left" vertical="center" wrapText="1" readingOrder="1"/>
    </xf>
    <xf numFmtId="49" fontId="12" fillId="2" borderId="0" xfId="3" applyNumberFormat="1" applyFont="1" applyFill="1" applyBorder="1" applyAlignment="1" applyProtection="1">
      <alignment horizontal="left" vertical="center" wrapText="1"/>
    </xf>
    <xf numFmtId="49" fontId="12" fillId="2" borderId="10" xfId="3" applyNumberFormat="1" applyFont="1" applyFill="1" applyBorder="1" applyAlignment="1" applyProtection="1">
      <alignment horizontal="left" vertical="center" wrapText="1"/>
    </xf>
    <xf numFmtId="0" fontId="25" fillId="2" borderId="1" xfId="3" applyNumberFormat="1" applyFont="1" applyFill="1" applyBorder="1" applyAlignment="1" applyProtection="1">
      <alignment horizontal="left" vertical="center" wrapText="1"/>
    </xf>
    <xf numFmtId="0" fontId="25" fillId="2" borderId="2" xfId="3" applyNumberFormat="1" applyFont="1" applyFill="1" applyBorder="1" applyAlignment="1" applyProtection="1">
      <alignment horizontal="left" vertical="center" wrapText="1"/>
    </xf>
    <xf numFmtId="0" fontId="25" fillId="2" borderId="3" xfId="3" applyNumberFormat="1" applyFont="1" applyFill="1" applyBorder="1" applyAlignment="1" applyProtection="1">
      <alignment horizontal="left" vertical="center" wrapText="1"/>
    </xf>
    <xf numFmtId="0" fontId="25" fillId="2" borderId="4" xfId="3" applyNumberFormat="1" applyFont="1" applyFill="1" applyBorder="1" applyAlignment="1" applyProtection="1">
      <alignment horizontal="left" vertical="center" wrapText="1"/>
    </xf>
    <xf numFmtId="0" fontId="25" fillId="2" borderId="5" xfId="3" applyNumberFormat="1" applyFont="1" applyFill="1" applyBorder="1" applyAlignment="1" applyProtection="1">
      <alignment horizontal="left" vertical="center" wrapText="1"/>
    </xf>
    <xf numFmtId="0" fontId="25" fillId="2" borderId="6" xfId="3" applyNumberFormat="1" applyFont="1" applyFill="1" applyBorder="1" applyAlignment="1" applyProtection="1">
      <alignment horizontal="left" vertical="center" wrapText="1"/>
    </xf>
    <xf numFmtId="0" fontId="29" fillId="2" borderId="1" xfId="3" applyNumberFormat="1" applyFont="1" applyFill="1" applyBorder="1" applyAlignment="1" applyProtection="1">
      <alignment horizontal="center" vertical="center" wrapText="1"/>
    </xf>
    <xf numFmtId="0" fontId="29" fillId="2" borderId="2" xfId="3" applyNumberFormat="1" applyFont="1" applyFill="1" applyBorder="1" applyAlignment="1" applyProtection="1">
      <alignment horizontal="center" vertical="center" wrapText="1"/>
    </xf>
    <xf numFmtId="0" fontId="29" fillId="2" borderId="4" xfId="3" applyNumberFormat="1" applyFont="1" applyFill="1" applyBorder="1" applyAlignment="1" applyProtection="1">
      <alignment horizontal="center" vertical="center" wrapText="1"/>
    </xf>
    <xf numFmtId="0" fontId="29" fillId="2" borderId="5" xfId="3" applyNumberFormat="1" applyFont="1" applyFill="1" applyBorder="1" applyAlignment="1" applyProtection="1">
      <alignment horizontal="center" vertical="center" wrapText="1"/>
    </xf>
    <xf numFmtId="0" fontId="33" fillId="2" borderId="17" xfId="3" applyNumberFormat="1" applyFont="1" applyFill="1" applyBorder="1" applyAlignment="1" applyProtection="1">
      <alignment horizontal="center" vertical="center" wrapText="1"/>
    </xf>
    <xf numFmtId="0" fontId="33" fillId="2" borderId="18" xfId="3" applyNumberFormat="1" applyFont="1" applyFill="1" applyBorder="1" applyAlignment="1" applyProtection="1">
      <alignment horizontal="center" vertical="center" wrapText="1"/>
    </xf>
    <xf numFmtId="0" fontId="33" fillId="2" borderId="8" xfId="3" applyNumberFormat="1" applyFont="1" applyFill="1" applyBorder="1" applyAlignment="1" applyProtection="1">
      <alignment horizontal="center" vertical="center" wrapText="1"/>
    </xf>
    <xf numFmtId="0" fontId="33" fillId="2" borderId="12" xfId="3" applyNumberFormat="1" applyFont="1" applyFill="1" applyBorder="1" applyAlignment="1" applyProtection="1">
      <alignment horizontal="center" vertical="center" wrapText="1"/>
    </xf>
    <xf numFmtId="4" fontId="33" fillId="2" borderId="13" xfId="3" applyNumberFormat="1" applyFont="1" applyFill="1" applyBorder="1" applyAlignment="1" applyProtection="1">
      <alignment horizontal="center" vertical="center" wrapText="1"/>
    </xf>
    <xf numFmtId="4" fontId="33" fillId="2" borderId="15" xfId="3" applyNumberFormat="1" applyFont="1" applyFill="1" applyBorder="1" applyAlignment="1" applyProtection="1">
      <alignment horizontal="center" vertical="center" wrapText="1"/>
    </xf>
  </cellXfs>
  <cellStyles count="4">
    <cellStyle name="Excel_BuiltIn_Testo descrittivo" xfId="3" xr:uid="{00000000-0005-0000-0000-000000000000}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UADAGNINO\Downloads\prospetto%20di%20raccordo%20per%20consuntivo%202022%20con%20contabilizzazioni%20ultimo.xlsx" TargetMode="External"/><Relationship Id="rId1" Type="http://schemas.openxmlformats.org/officeDocument/2006/relationships/externalLinkPath" Target="file:///C:\Users\GUADAGNINO\Downloads\prospetto%20di%20raccordo%20per%20consuntivo%202022%20con%20contabilizzazioni%20ultim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ropbox/CONSUNTIVO%202018/consuntivo%202018%20PRE%20ASSEGNAZIONE/bilancio%20dopo%20assegnazione/PROSPETTO%20DI%20RACCORDO%20CONTABILE%20consuntivo%202018%20ultimo%20310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Dropbox/POLICLINICO%202016/BILANCIO%202016/CHIUSURA%20BILANCIO%202016/MONITORAGGIO%20BILANCIO%202016/bilancio%20definitivo%20al%2031122016/bilancio%202016%20schemi%20contabili%20definiti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stimenti"/>
      <sheetName val="SP"/>
      <sheetName val="BILANCIO"/>
      <sheetName val="MOD. SP"/>
      <sheetName val="SP  attivo"/>
      <sheetName val="SP passivo"/>
      <sheetName val="ASSEGNAZIONE"/>
      <sheetName val="PROSPETTO CE"/>
      <sheetName val="C.E. D.M."/>
      <sheetName val="fondi da erog"/>
      <sheetName val="C.E."/>
      <sheetName val="rendiconto fin."/>
      <sheetName val="Ord."/>
      <sheetName val="rimanenze"/>
      <sheetName val="giacenze"/>
      <sheetName val="AMM.TO"/>
      <sheetName val="N.C."/>
      <sheetName val="file F e T"/>
      <sheetName val="Foglio1"/>
      <sheetName val="Foglio2"/>
    </sheetNames>
    <sheetDataSet>
      <sheetData sheetId="0"/>
      <sheetData sheetId="1">
        <row r="20">
          <cell r="D20">
            <v>32931806.260000002</v>
          </cell>
        </row>
        <row r="27">
          <cell r="D27">
            <v>708837.81</v>
          </cell>
        </row>
        <row r="36">
          <cell r="D36">
            <v>20150148.66</v>
          </cell>
        </row>
        <row r="58">
          <cell r="D58">
            <v>349015.85999999993</v>
          </cell>
        </row>
        <row r="70">
          <cell r="D70">
            <v>5695567.3599999929</v>
          </cell>
        </row>
        <row r="99">
          <cell r="D99">
            <v>12530421.309999991</v>
          </cell>
        </row>
        <row r="114">
          <cell r="D114">
            <v>559334.76000000024</v>
          </cell>
        </row>
        <row r="123">
          <cell r="D123">
            <v>0</v>
          </cell>
        </row>
        <row r="132">
          <cell r="D132">
            <v>141089.00000000003</v>
          </cell>
        </row>
        <row r="141">
          <cell r="D141">
            <v>29269976.329999998</v>
          </cell>
        </row>
        <row r="166">
          <cell r="D166">
            <v>178000</v>
          </cell>
        </row>
        <row r="178">
          <cell r="D178">
            <v>10810391.26</v>
          </cell>
        </row>
        <row r="191">
          <cell r="D191">
            <v>0</v>
          </cell>
        </row>
        <row r="195">
          <cell r="D195">
            <v>7372923.8799999999</v>
          </cell>
        </row>
        <row r="217">
          <cell r="D217">
            <v>11303.75</v>
          </cell>
        </row>
        <row r="219">
          <cell r="D219">
            <v>0</v>
          </cell>
        </row>
        <row r="221">
          <cell r="D221">
            <v>0</v>
          </cell>
        </row>
        <row r="223">
          <cell r="D223">
            <v>0</v>
          </cell>
        </row>
        <row r="226">
          <cell r="D226">
            <v>606679.49</v>
          </cell>
        </row>
        <row r="235">
          <cell r="D235">
            <v>2197.2800000000002</v>
          </cell>
        </row>
        <row r="237">
          <cell r="D237">
            <v>0</v>
          </cell>
        </row>
        <row r="239">
          <cell r="D239">
            <v>27795.48</v>
          </cell>
        </row>
        <row r="241">
          <cell r="D241">
            <v>13775.43</v>
          </cell>
        </row>
        <row r="243">
          <cell r="D243">
            <v>0</v>
          </cell>
        </row>
        <row r="245">
          <cell r="D245">
            <v>0</v>
          </cell>
        </row>
        <row r="275">
          <cell r="D275">
            <v>8920.52</v>
          </cell>
        </row>
        <row r="324">
          <cell r="P324">
            <v>14351897.290000001</v>
          </cell>
        </row>
        <row r="329">
          <cell r="P329">
            <v>0</v>
          </cell>
        </row>
        <row r="330">
          <cell r="P330">
            <v>308445.14</v>
          </cell>
        </row>
        <row r="380">
          <cell r="P380">
            <v>34469524.710000001</v>
          </cell>
        </row>
        <row r="425">
          <cell r="P425">
            <v>3021208.39</v>
          </cell>
        </row>
        <row r="468">
          <cell r="P468">
            <v>94087.45</v>
          </cell>
        </row>
        <row r="472">
          <cell r="P472">
            <v>4408.13</v>
          </cell>
        </row>
        <row r="480">
          <cell r="P480">
            <v>439181.28</v>
          </cell>
        </row>
        <row r="501">
          <cell r="P501">
            <v>6028968.3599999994</v>
          </cell>
        </row>
        <row r="521">
          <cell r="P521">
            <v>24925429.740000002</v>
          </cell>
        </row>
        <row r="528">
          <cell r="P528">
            <v>308250</v>
          </cell>
        </row>
        <row r="529">
          <cell r="P529">
            <v>3474082.59</v>
          </cell>
        </row>
        <row r="557">
          <cell r="P557">
            <v>638020.14</v>
          </cell>
        </row>
        <row r="572">
          <cell r="P572">
            <v>49788.58</v>
          </cell>
        </row>
        <row r="592">
          <cell r="P592">
            <v>29963705.869999997</v>
          </cell>
        </row>
        <row r="603">
          <cell r="P603">
            <v>1810.57</v>
          </cell>
        </row>
        <row r="636">
          <cell r="P636">
            <v>287897837.58999997</v>
          </cell>
        </row>
        <row r="642">
          <cell r="P642">
            <v>3086241.38</v>
          </cell>
        </row>
        <row r="654">
          <cell r="D654">
            <v>10821541.51</v>
          </cell>
        </row>
        <row r="661">
          <cell r="D661">
            <v>129454.79</v>
          </cell>
        </row>
        <row r="667">
          <cell r="D667">
            <v>29570929.039999999</v>
          </cell>
        </row>
        <row r="677">
          <cell r="D677">
            <v>23690464.890000001</v>
          </cell>
        </row>
        <row r="718">
          <cell r="D718">
            <v>56599436.089999996</v>
          </cell>
        </row>
        <row r="754">
          <cell r="D754">
            <v>1600795.76</v>
          </cell>
        </row>
        <row r="808">
          <cell r="D808">
            <v>16890224.350000001</v>
          </cell>
        </row>
        <row r="834">
          <cell r="D834">
            <v>26575080.349999998</v>
          </cell>
        </row>
        <row r="872">
          <cell r="D872">
            <v>22450531.389999997</v>
          </cell>
        </row>
        <row r="953">
          <cell r="D953">
            <v>5931785.5</v>
          </cell>
        </row>
        <row r="996">
          <cell r="D996">
            <v>397479.93</v>
          </cell>
        </row>
        <row r="1023">
          <cell r="P1023">
            <v>90</v>
          </cell>
        </row>
        <row r="1049">
          <cell r="D1049">
            <v>400</v>
          </cell>
        </row>
        <row r="1061">
          <cell r="P1061">
            <v>13977</v>
          </cell>
        </row>
        <row r="1080">
          <cell r="D1080">
            <v>8915243.2199999988</v>
          </cell>
        </row>
        <row r="1139">
          <cell r="D1139">
            <v>66757.17</v>
          </cell>
        </row>
        <row r="1147">
          <cell r="D1147">
            <v>17927.87</v>
          </cell>
        </row>
        <row r="1156">
          <cell r="D1156">
            <v>55303426.389999993</v>
          </cell>
        </row>
        <row r="1198">
          <cell r="D1198">
            <v>627.41</v>
          </cell>
        </row>
        <row r="1208">
          <cell r="D1208">
            <v>8412803.6699999999</v>
          </cell>
        </row>
        <row r="1224">
          <cell r="D1224">
            <v>8844102.370000001</v>
          </cell>
        </row>
        <row r="1240">
          <cell r="D1240">
            <v>26978299.93</v>
          </cell>
        </row>
        <row r="1612">
          <cell r="D1612">
            <v>2486610.94</v>
          </cell>
        </row>
        <row r="1645">
          <cell r="D1645">
            <v>287897837.58999997</v>
          </cell>
        </row>
        <row r="1656">
          <cell r="D1656">
            <v>3086241.38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o Patrimoniale Attivo"/>
      <sheetName val="ALLEGATO 2.1 (SP)"/>
      <sheetName val="BIL 3006"/>
      <sheetName val="Stato Patrimoniale Passivo"/>
      <sheetName val="tabelle SP 2017"/>
      <sheetName val="tabelle CE 2017"/>
      <sheetName val="SP"/>
      <sheetName val="Foglio1"/>
      <sheetName val="ord. 31.12"/>
      <sheetName val="ammortame"/>
      <sheetName val="file f e t"/>
      <sheetName val="investim"/>
      <sheetName val="assegazione"/>
      <sheetName val="ALLEGATO 2.2 (CE)"/>
      <sheetName val="CE"/>
      <sheetName val="giacenz"/>
      <sheetName val="riepil. rimanenze"/>
      <sheetName val="SUES118"/>
      <sheetName val="C.E. D.M.2013"/>
      <sheetName val="COSTI DEL PERSONALE"/>
      <sheetName val="assegnazione"/>
      <sheetName val="ORDINATO 2017"/>
      <sheetName val="ORD NEGOZIAZIONE"/>
      <sheetName val="BILANCIO VER IV"/>
      <sheetName val="giacenze"/>
      <sheetName val="riep. rimanenze"/>
      <sheetName val="ammortam"/>
      <sheetName val="invest e rettif"/>
      <sheetName val="per relazione"/>
      <sheetName val="tabelle N.I. S.P. ATTIVO"/>
      <sheetName val="tabelle N.I. S.P. PASSIVO"/>
      <sheetName val="tabelle N.I. CONTO ECONOMICO"/>
      <sheetName val="nc"/>
      <sheetName val="118"/>
      <sheetName val="epatite c"/>
      <sheetName val="flusso F"/>
      <sheetName val="Foglio2"/>
      <sheetName val="Foglio3"/>
      <sheetName val="file F"/>
      <sheetName val="epatite"/>
      <sheetName val="attività"/>
    </sheetNames>
    <sheetDataSet>
      <sheetData sheetId="0" refreshError="1">
        <row r="93">
          <cell r="I93">
            <v>231391339.97000003</v>
          </cell>
          <cell r="J93">
            <v>231938649.25999996</v>
          </cell>
        </row>
      </sheetData>
      <sheetData sheetId="1" refreshError="1">
        <row r="574">
          <cell r="T574">
            <v>10821541.51</v>
          </cell>
        </row>
        <row r="577">
          <cell r="U577">
            <v>0</v>
          </cell>
        </row>
        <row r="580">
          <cell r="U580">
            <v>135652.26999999999</v>
          </cell>
        </row>
        <row r="587">
          <cell r="U587">
            <v>21095973.690000001</v>
          </cell>
        </row>
        <row r="623">
          <cell r="T623">
            <v>0</v>
          </cell>
        </row>
        <row r="625">
          <cell r="U625">
            <v>44824242.399999999</v>
          </cell>
        </row>
        <row r="630">
          <cell r="U630">
            <v>201237.7</v>
          </cell>
        </row>
        <row r="648">
          <cell r="T648">
            <v>0</v>
          </cell>
        </row>
        <row r="661">
          <cell r="T661">
            <v>0</v>
          </cell>
        </row>
        <row r="679">
          <cell r="U679">
            <v>14401632.789999999</v>
          </cell>
        </row>
        <row r="698">
          <cell r="U698">
            <v>539914.4000000786</v>
          </cell>
        </row>
        <row r="702">
          <cell r="T702">
            <v>0</v>
          </cell>
        </row>
        <row r="705">
          <cell r="U705">
            <v>14895093.76</v>
          </cell>
        </row>
        <row r="722">
          <cell r="T722">
            <v>0</v>
          </cell>
        </row>
        <row r="737">
          <cell r="U737">
            <v>21781131.93</v>
          </cell>
        </row>
        <row r="788">
          <cell r="U788">
            <v>3495025.7800000003</v>
          </cell>
        </row>
        <row r="828">
          <cell r="U828">
            <v>397479.93000000005</v>
          </cell>
        </row>
        <row r="836">
          <cell r="U836">
            <v>0</v>
          </cell>
        </row>
        <row r="840">
          <cell r="U840">
            <v>0</v>
          </cell>
        </row>
        <row r="852">
          <cell r="U852">
            <v>5307943</v>
          </cell>
        </row>
        <row r="868">
          <cell r="U868">
            <v>0</v>
          </cell>
        </row>
        <row r="871">
          <cell r="U871">
            <v>5719800.4299999997</v>
          </cell>
        </row>
        <row r="922">
          <cell r="U922">
            <v>6278.99</v>
          </cell>
        </row>
        <row r="931">
          <cell r="U931">
            <v>54080119.899999984</v>
          </cell>
        </row>
        <row r="955">
          <cell r="U955">
            <v>229.1</v>
          </cell>
        </row>
        <row r="965">
          <cell r="U965">
            <v>6449166.620000001</v>
          </cell>
        </row>
        <row r="981">
          <cell r="U981">
            <v>3874725.9600000004</v>
          </cell>
        </row>
        <row r="997">
          <cell r="U997">
            <v>22299516.120000005</v>
          </cell>
        </row>
        <row r="1338">
          <cell r="T1338">
            <v>0</v>
          </cell>
        </row>
        <row r="1344">
          <cell r="U1344">
            <v>1611942.98</v>
          </cell>
        </row>
        <row r="1376">
          <cell r="U1376">
            <v>-287897837.58999997</v>
          </cell>
        </row>
        <row r="1379">
          <cell r="U1379">
            <v>2716356.47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LO_SP"/>
      <sheetName val="Stato_Patrimoniale_analitico"/>
      <sheetName val="Stato_Patr__ATTIVO"/>
      <sheetName val="Stato_Patr__PASSIVO"/>
      <sheetName val="RENDICONTO FINANZIARIO"/>
      <sheetName val="ISTRUZIONI"/>
      <sheetName val="ASSEGNAZIONE"/>
      <sheetName val="CONTRIBUTO INVESTIMENTI"/>
      <sheetName val="Foglio1"/>
      <sheetName val="conto economico analitico"/>
      <sheetName val="MODELLO CE"/>
      <sheetName val="ordini"/>
      <sheetName val="FLUSSI E CONSUMATO"/>
      <sheetName val="tabella 9"/>
      <sheetName val="ordinato"/>
      <sheetName val="sues 118"/>
      <sheetName val="appunti per negoziazione"/>
      <sheetName val="STIMA VALORIZZAZIONE RICOVERI"/>
      <sheetName val="TABELLE STIMA 2016"/>
      <sheetName val="CONTO ECONOMICO MINISTERIALE"/>
      <sheetName val="attivita"/>
      <sheetName val="tab_N_I__Stato_Patr_Attivo"/>
      <sheetName val="CONTO ECONOMICO"/>
      <sheetName val="tab__N_I__Stato_patr__Passivo"/>
      <sheetName val="Foglio3"/>
      <sheetName val="IMM IN CORSO"/>
      <sheetName val="Foglio2"/>
      <sheetName val="MODELLO CE NON USARE"/>
      <sheetName val="tab_N_I__Stato_Conto Econ"/>
      <sheetName val="farmaci antivirali"/>
      <sheetName val="farmaci antiepatite"/>
      <sheetName val="ALP"/>
    </sheetNames>
    <sheetDataSet>
      <sheetData sheetId="0" refreshError="1"/>
      <sheetData sheetId="1" refreshError="1">
        <row r="2">
          <cell r="AG2">
            <v>276780369.94999999</v>
          </cell>
        </row>
        <row r="968">
          <cell r="AE96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A19" workbookViewId="0">
      <selection activeCell="Q15" sqref="Q15"/>
    </sheetView>
  </sheetViews>
  <sheetFormatPr defaultRowHeight="15"/>
  <cols>
    <col min="1" max="1" width="6.140625" customWidth="1"/>
    <col min="2" max="2" width="7.85546875" customWidth="1"/>
    <col min="3" max="3" width="6.42578125" customWidth="1"/>
    <col min="4" max="4" width="5.7109375" customWidth="1"/>
    <col min="5" max="5" width="4.28515625" customWidth="1"/>
    <col min="6" max="6" width="8" customWidth="1"/>
    <col min="7" max="7" width="8.140625" customWidth="1"/>
    <col min="8" max="8" width="9.28515625" customWidth="1"/>
    <col min="9" max="9" width="9.140625" style="123"/>
    <col min="11" max="12" width="0" hidden="1" customWidth="1"/>
    <col min="14" max="14" width="6" customWidth="1"/>
  </cols>
  <sheetData>
    <row r="1" spans="1:14">
      <c r="A1" s="197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9"/>
    </row>
    <row r="2" spans="1:14">
      <c r="A2" s="200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2"/>
    </row>
    <row r="3" spans="1:14">
      <c r="A3" s="1"/>
      <c r="B3" s="1"/>
      <c r="C3" s="1"/>
      <c r="D3" s="1"/>
      <c r="E3" s="1"/>
      <c r="F3" s="1"/>
      <c r="G3" s="1"/>
      <c r="H3" s="1"/>
      <c r="I3" s="1"/>
      <c r="J3" s="2"/>
      <c r="K3" s="1"/>
      <c r="L3" s="1"/>
      <c r="M3" s="3"/>
      <c r="N3" s="3"/>
    </row>
    <row r="4" spans="1:14" ht="24" customHeight="1">
      <c r="A4" s="203" t="s">
        <v>1</v>
      </c>
      <c r="B4" s="203"/>
      <c r="C4" s="203"/>
      <c r="D4" s="203"/>
      <c r="E4" s="203"/>
      <c r="F4" s="203"/>
      <c r="G4" s="203"/>
      <c r="H4" s="203"/>
      <c r="I4" s="204" t="s">
        <v>2</v>
      </c>
      <c r="J4" s="204" t="s">
        <v>3</v>
      </c>
      <c r="K4" s="205" t="s">
        <v>4</v>
      </c>
      <c r="L4" s="205" t="s">
        <v>5</v>
      </c>
      <c r="M4" s="205" t="s">
        <v>100</v>
      </c>
      <c r="N4" s="205"/>
    </row>
    <row r="5" spans="1:14">
      <c r="A5" s="203"/>
      <c r="B5" s="203"/>
      <c r="C5" s="203"/>
      <c r="D5" s="203"/>
      <c r="E5" s="203"/>
      <c r="F5" s="203"/>
      <c r="G5" s="203"/>
      <c r="H5" s="203"/>
      <c r="I5" s="204"/>
      <c r="J5" s="204"/>
      <c r="K5" s="205"/>
      <c r="L5" s="205"/>
      <c r="M5" s="4" t="s">
        <v>6</v>
      </c>
      <c r="N5" s="4" t="s">
        <v>7</v>
      </c>
    </row>
    <row r="6" spans="1:14">
      <c r="A6" s="5" t="s">
        <v>8</v>
      </c>
      <c r="B6" s="6"/>
      <c r="C6" s="6"/>
      <c r="D6" s="6"/>
      <c r="E6" s="6"/>
      <c r="F6" s="6"/>
      <c r="G6" s="7"/>
      <c r="H6" s="8"/>
      <c r="I6" s="8"/>
      <c r="J6" s="9"/>
      <c r="K6" s="8"/>
      <c r="L6" s="8"/>
      <c r="M6" s="10"/>
      <c r="N6" s="11"/>
    </row>
    <row r="7" spans="1:14">
      <c r="A7" s="12"/>
      <c r="B7" s="207" t="s">
        <v>9</v>
      </c>
      <c r="C7" s="207"/>
      <c r="D7" s="207"/>
      <c r="E7" s="207"/>
      <c r="F7" s="14"/>
      <c r="G7" s="15"/>
      <c r="H7" s="16"/>
      <c r="I7" s="17">
        <f>SUM(I8:I12)</f>
        <v>53790793.730000004</v>
      </c>
      <c r="J7" s="17">
        <v>53835805.350000001</v>
      </c>
      <c r="K7" s="17">
        <f>SUM(K8:K12)</f>
        <v>54404389</v>
      </c>
      <c r="L7" s="17">
        <f>SUM(L8:L12)</f>
        <v>54140067.079999998</v>
      </c>
      <c r="M7" s="18">
        <f>SUM(M8:M12)</f>
        <v>-45011.620000001043</v>
      </c>
      <c r="N7" s="19">
        <f>M7/J7</f>
        <v>-8.3609077095381549E-4</v>
      </c>
    </row>
    <row r="8" spans="1:14">
      <c r="A8" s="20"/>
      <c r="B8" s="21"/>
      <c r="C8" s="22" t="s">
        <v>10</v>
      </c>
      <c r="D8" s="22"/>
      <c r="E8" s="22"/>
      <c r="F8" s="22"/>
      <c r="G8" s="23"/>
      <c r="H8" s="24"/>
      <c r="I8" s="24"/>
      <c r="J8" s="25"/>
      <c r="K8" s="25">
        <v>0</v>
      </c>
      <c r="L8" s="25"/>
      <c r="M8" s="26">
        <f>I8-J8</f>
        <v>0</v>
      </c>
      <c r="N8" s="19"/>
    </row>
    <row r="9" spans="1:14">
      <c r="A9" s="20"/>
      <c r="B9" s="21"/>
      <c r="C9" s="22" t="s">
        <v>11</v>
      </c>
      <c r="D9" s="22"/>
      <c r="E9" s="22"/>
      <c r="F9" s="27"/>
      <c r="G9" s="23"/>
      <c r="H9" s="24"/>
      <c r="I9" s="24"/>
      <c r="J9" s="25"/>
      <c r="K9" s="25">
        <v>0</v>
      </c>
      <c r="L9" s="25"/>
      <c r="M9" s="26">
        <f>I9-J9</f>
        <v>0</v>
      </c>
      <c r="N9" s="19"/>
    </row>
    <row r="10" spans="1:14">
      <c r="A10" s="28"/>
      <c r="B10" s="21"/>
      <c r="C10" s="22" t="s">
        <v>12</v>
      </c>
      <c r="D10" s="22"/>
      <c r="E10" s="22"/>
      <c r="F10" s="27"/>
      <c r="G10" s="23"/>
      <c r="H10" s="24"/>
      <c r="I10" s="24"/>
      <c r="J10" s="25"/>
      <c r="K10" s="25">
        <v>0</v>
      </c>
      <c r="L10" s="25"/>
      <c r="M10" s="26">
        <f>I10-J10</f>
        <v>0</v>
      </c>
      <c r="N10" s="19"/>
    </row>
    <row r="11" spans="1:14">
      <c r="A11" s="28"/>
      <c r="B11" s="21"/>
      <c r="C11" s="27" t="s">
        <v>13</v>
      </c>
      <c r="D11" s="22"/>
      <c r="E11" s="22"/>
      <c r="F11" s="27"/>
      <c r="G11" s="23"/>
      <c r="H11" s="24"/>
      <c r="I11" s="24">
        <f>[1]SP!D20</f>
        <v>32931806.260000002</v>
      </c>
      <c r="J11" s="25">
        <v>32830058.260000002</v>
      </c>
      <c r="K11" s="25">
        <v>31907229</v>
      </c>
      <c r="L11" s="25">
        <v>31108137.440000001</v>
      </c>
      <c r="M11" s="26">
        <f>I11-J11</f>
        <v>101748</v>
      </c>
      <c r="N11" s="19">
        <f>M11/J11</f>
        <v>3.0992330014829525E-3</v>
      </c>
    </row>
    <row r="12" spans="1:14">
      <c r="A12" s="28"/>
      <c r="B12" s="21"/>
      <c r="C12" s="27" t="s">
        <v>14</v>
      </c>
      <c r="D12" s="22"/>
      <c r="E12" s="22"/>
      <c r="F12" s="27"/>
      <c r="G12" s="23"/>
      <c r="H12" s="24"/>
      <c r="I12" s="24">
        <f>[1]SP!D27+[1]SP!D36+1</f>
        <v>20858987.469999999</v>
      </c>
      <c r="J12" s="25">
        <v>21005747.09</v>
      </c>
      <c r="K12" s="25">
        <v>22497160</v>
      </c>
      <c r="L12" s="25">
        <v>23031929.639999997</v>
      </c>
      <c r="M12" s="26">
        <f>I12-J12</f>
        <v>-146759.62000000104</v>
      </c>
      <c r="N12" s="19">
        <f>M12/J12</f>
        <v>-6.9866412925569049E-3</v>
      </c>
    </row>
    <row r="13" spans="1:14">
      <c r="A13" s="12"/>
      <c r="B13" s="207" t="s">
        <v>15</v>
      </c>
      <c r="C13" s="207"/>
      <c r="D13" s="207"/>
      <c r="E13" s="207"/>
      <c r="F13" s="14"/>
      <c r="G13" s="15"/>
      <c r="H13" s="16"/>
      <c r="I13" s="17">
        <f>I14+I17+SUM(I20:I26)</f>
        <v>48545401.619999982</v>
      </c>
      <c r="J13" s="17">
        <v>44737498.31000001</v>
      </c>
      <c r="K13" s="17">
        <f>K14+K17+SUM(K20:K26)</f>
        <v>32244946</v>
      </c>
      <c r="L13" s="17">
        <f>L14+L17+SUM(L20:L26)</f>
        <v>30564523.800000012</v>
      </c>
      <c r="M13" s="18">
        <f>M14+M17+SUM(M20:M26)</f>
        <v>3807903.3099999703</v>
      </c>
      <c r="N13" s="19">
        <f>M13/J13</f>
        <v>8.5116590194959638E-2</v>
      </c>
    </row>
    <row r="14" spans="1:14">
      <c r="A14" s="20"/>
      <c r="B14" s="29"/>
      <c r="C14" s="206" t="s">
        <v>16</v>
      </c>
      <c r="D14" s="206"/>
      <c r="E14" s="27"/>
      <c r="F14" s="27"/>
      <c r="G14" s="23"/>
      <c r="H14" s="24"/>
      <c r="I14" s="24"/>
      <c r="J14" s="25"/>
      <c r="K14" s="25">
        <v>0</v>
      </c>
      <c r="L14" s="25">
        <v>0</v>
      </c>
      <c r="M14" s="26">
        <v>0</v>
      </c>
      <c r="N14" s="19"/>
    </row>
    <row r="15" spans="1:14">
      <c r="A15" s="20"/>
      <c r="B15" s="29"/>
      <c r="C15" s="30" t="s">
        <v>17</v>
      </c>
      <c r="D15" s="21"/>
      <c r="E15" s="21"/>
      <c r="F15" s="30"/>
      <c r="G15" s="31"/>
      <c r="H15" s="32"/>
      <c r="I15" s="32"/>
      <c r="J15" s="33"/>
      <c r="K15" s="33">
        <v>0</v>
      </c>
      <c r="L15" s="33">
        <v>0</v>
      </c>
      <c r="M15" s="26">
        <v>0</v>
      </c>
      <c r="N15" s="19"/>
    </row>
    <row r="16" spans="1:14">
      <c r="A16" s="20"/>
      <c r="B16" s="29"/>
      <c r="C16" s="30" t="s">
        <v>18</v>
      </c>
      <c r="D16" s="21"/>
      <c r="E16" s="21"/>
      <c r="F16" s="30"/>
      <c r="G16" s="31"/>
      <c r="H16" s="32"/>
      <c r="I16" s="32"/>
      <c r="J16" s="33"/>
      <c r="K16" s="33">
        <v>0</v>
      </c>
      <c r="L16" s="33">
        <v>0</v>
      </c>
      <c r="M16" s="26">
        <v>0</v>
      </c>
      <c r="N16" s="19"/>
    </row>
    <row r="17" spans="1:14">
      <c r="A17" s="20"/>
      <c r="B17" s="29"/>
      <c r="C17" s="206" t="s">
        <v>19</v>
      </c>
      <c r="D17" s="206"/>
      <c r="E17" s="27"/>
      <c r="F17" s="27"/>
      <c r="G17" s="23"/>
      <c r="H17" s="24"/>
      <c r="I17" s="34">
        <f>SUM(I18:I19)</f>
        <v>349013.85999999993</v>
      </c>
      <c r="J17" s="34">
        <v>298209.87</v>
      </c>
      <c r="K17" s="34">
        <f>SUM(K18:K19)</f>
        <v>154342</v>
      </c>
      <c r="L17" s="34">
        <f>SUM(L18:L19)</f>
        <v>183550.68</v>
      </c>
      <c r="M17" s="35">
        <f>SUM(M18:M19)</f>
        <v>50803.989999999932</v>
      </c>
      <c r="N17" s="19">
        <f>M17/J17</f>
        <v>0.17036320762957957</v>
      </c>
    </row>
    <row r="18" spans="1:14">
      <c r="A18" s="36"/>
      <c r="B18" s="37"/>
      <c r="C18" s="30" t="s">
        <v>20</v>
      </c>
      <c r="D18" s="38"/>
      <c r="E18" s="21"/>
      <c r="F18" s="30"/>
      <c r="G18" s="31"/>
      <c r="H18" s="32"/>
      <c r="I18" s="33">
        <f>[1]SP!D58-2</f>
        <v>349013.85999999993</v>
      </c>
      <c r="J18" s="33">
        <v>298209.87</v>
      </c>
      <c r="K18" s="33">
        <v>154342</v>
      </c>
      <c r="L18" s="33">
        <v>183550.68</v>
      </c>
      <c r="M18" s="26">
        <f>I18-J18</f>
        <v>50803.989999999932</v>
      </c>
      <c r="N18" s="19">
        <f>M18/J18</f>
        <v>0.17036320762957957</v>
      </c>
    </row>
    <row r="19" spans="1:14">
      <c r="A19" s="36"/>
      <c r="B19" s="37"/>
      <c r="C19" s="30" t="s">
        <v>21</v>
      </c>
      <c r="D19" s="38"/>
      <c r="E19" s="21"/>
      <c r="F19" s="30"/>
      <c r="G19" s="31"/>
      <c r="H19" s="32"/>
      <c r="I19" s="33"/>
      <c r="J19" s="33"/>
      <c r="K19" s="33">
        <v>0</v>
      </c>
      <c r="L19" s="33">
        <v>0</v>
      </c>
      <c r="M19" s="26">
        <f>I19-J19</f>
        <v>0</v>
      </c>
      <c r="N19" s="19"/>
    </row>
    <row r="20" spans="1:14">
      <c r="A20" s="28"/>
      <c r="B20" s="29"/>
      <c r="C20" s="22" t="s">
        <v>22</v>
      </c>
      <c r="D20" s="22"/>
      <c r="E20" s="27"/>
      <c r="F20" s="27"/>
      <c r="G20" s="23"/>
      <c r="H20" s="24"/>
      <c r="I20" s="25">
        <f>[1]SP!D70</f>
        <v>5695567.3599999929</v>
      </c>
      <c r="J20" s="25">
        <v>4840099.8700000038</v>
      </c>
      <c r="K20" s="25">
        <v>5762500</v>
      </c>
      <c r="L20" s="25">
        <v>2875079.33</v>
      </c>
      <c r="M20" s="26">
        <f>I20-J20</f>
        <v>855467.48999998905</v>
      </c>
      <c r="N20" s="19">
        <f>M20/J20</f>
        <v>0.17674583437882416</v>
      </c>
    </row>
    <row r="21" spans="1:14">
      <c r="A21" s="28"/>
      <c r="B21" s="29"/>
      <c r="C21" s="206" t="s">
        <v>23</v>
      </c>
      <c r="D21" s="206"/>
      <c r="E21" s="206"/>
      <c r="F21" s="27"/>
      <c r="G21" s="23"/>
      <c r="H21" s="24"/>
      <c r="I21" s="25">
        <f>[1]SP!D99-1</f>
        <v>12530420.309999991</v>
      </c>
      <c r="J21" s="25">
        <v>11019537.460000008</v>
      </c>
      <c r="K21" s="25">
        <v>3333131</v>
      </c>
      <c r="L21" s="25">
        <v>2796468.9900000095</v>
      </c>
      <c r="M21" s="26">
        <f>I21-J21</f>
        <v>1510882.8499999829</v>
      </c>
      <c r="N21" s="19">
        <f>M21/J21</f>
        <v>0.13710946176138156</v>
      </c>
    </row>
    <row r="22" spans="1:14">
      <c r="A22" s="28"/>
      <c r="B22" s="29"/>
      <c r="C22" s="206" t="s">
        <v>24</v>
      </c>
      <c r="D22" s="206"/>
      <c r="E22" s="206"/>
      <c r="F22" s="27"/>
      <c r="G22" s="23"/>
      <c r="H22" s="24"/>
      <c r="I22" s="25">
        <f>[1]SP!D114</f>
        <v>559334.76000000024</v>
      </c>
      <c r="J22" s="25">
        <v>463905.01000000024</v>
      </c>
      <c r="K22" s="25">
        <v>242728</v>
      </c>
      <c r="L22" s="25">
        <v>282644.8200000003</v>
      </c>
      <c r="M22" s="26">
        <f t="shared" ref="M22:M27" si="0">I22-J22</f>
        <v>95429.75</v>
      </c>
      <c r="N22" s="19">
        <f>M22/J22</f>
        <v>0.20570967750488392</v>
      </c>
    </row>
    <row r="23" spans="1:14">
      <c r="A23" s="28"/>
      <c r="B23" s="29"/>
      <c r="C23" s="206" t="s">
        <v>25</v>
      </c>
      <c r="D23" s="206"/>
      <c r="E23" s="206"/>
      <c r="F23" s="27"/>
      <c r="G23" s="23"/>
      <c r="H23" s="24"/>
      <c r="I23" s="25">
        <f>[1]SP!D123</f>
        <v>0</v>
      </c>
      <c r="J23" s="25">
        <v>2255.5799999999945</v>
      </c>
      <c r="K23" s="25">
        <v>37849</v>
      </c>
      <c r="L23" s="25">
        <v>0</v>
      </c>
      <c r="M23" s="26">
        <f t="shared" si="0"/>
        <v>-2255.5799999999945</v>
      </c>
      <c r="N23" s="19">
        <f>M23/J23</f>
        <v>-1</v>
      </c>
    </row>
    <row r="24" spans="1:14">
      <c r="A24" s="28"/>
      <c r="B24" s="29"/>
      <c r="C24" s="206" t="s">
        <v>26</v>
      </c>
      <c r="D24" s="206"/>
      <c r="E24" s="206"/>
      <c r="F24" s="27"/>
      <c r="G24" s="23"/>
      <c r="H24" s="24"/>
      <c r="I24" s="25"/>
      <c r="J24" s="25"/>
      <c r="K24" s="25">
        <v>0</v>
      </c>
      <c r="L24" s="25">
        <v>0</v>
      </c>
      <c r="M24" s="26">
        <f t="shared" si="0"/>
        <v>0</v>
      </c>
      <c r="N24" s="19"/>
    </row>
    <row r="25" spans="1:14">
      <c r="A25" s="28"/>
      <c r="B25" s="29"/>
      <c r="C25" s="206" t="s">
        <v>27</v>
      </c>
      <c r="D25" s="206"/>
      <c r="E25" s="206"/>
      <c r="F25" s="27"/>
      <c r="G25" s="23"/>
      <c r="H25" s="24"/>
      <c r="I25" s="25">
        <f>[1]SP!D132</f>
        <v>141089.00000000003</v>
      </c>
      <c r="J25" s="25">
        <v>41111.910000000033</v>
      </c>
      <c r="K25" s="25">
        <v>30941</v>
      </c>
      <c r="L25" s="25">
        <v>29280.290000000154</v>
      </c>
      <c r="M25" s="26">
        <f t="shared" si="0"/>
        <v>99977.09</v>
      </c>
      <c r="N25" s="19">
        <f>M25/J25</f>
        <v>2.4318279058306929</v>
      </c>
    </row>
    <row r="26" spans="1:14">
      <c r="A26" s="28"/>
      <c r="B26" s="29"/>
      <c r="C26" s="206" t="s">
        <v>28</v>
      </c>
      <c r="D26" s="206"/>
      <c r="E26" s="206"/>
      <c r="F26" s="39"/>
      <c r="G26" s="40"/>
      <c r="H26" s="41"/>
      <c r="I26" s="25">
        <f>[1]SP!D141</f>
        <v>29269976.329999998</v>
      </c>
      <c r="J26" s="25">
        <v>28072378.609999999</v>
      </c>
      <c r="K26" s="25">
        <v>22683455</v>
      </c>
      <c r="L26" s="25">
        <v>24397499.690000001</v>
      </c>
      <c r="M26" s="26">
        <f t="shared" si="0"/>
        <v>1197597.7199999988</v>
      </c>
      <c r="N26" s="19">
        <f>M26/J26</f>
        <v>4.2661070393706792E-2</v>
      </c>
    </row>
    <row r="27" spans="1:14">
      <c r="A27" s="28"/>
      <c r="B27" s="29"/>
      <c r="C27" s="29"/>
      <c r="D27" s="42"/>
      <c r="E27" s="39"/>
      <c r="F27" s="39"/>
      <c r="G27" s="43" t="s">
        <v>29</v>
      </c>
      <c r="H27" s="43" t="s">
        <v>30</v>
      </c>
      <c r="I27" s="44"/>
      <c r="J27" s="45"/>
      <c r="K27" s="45"/>
      <c r="L27" s="45"/>
      <c r="M27" s="26">
        <f t="shared" si="0"/>
        <v>0</v>
      </c>
      <c r="N27" s="19"/>
    </row>
    <row r="28" spans="1:14">
      <c r="A28" s="12"/>
      <c r="B28" s="208" t="s">
        <v>31</v>
      </c>
      <c r="C28" s="208"/>
      <c r="D28" s="208"/>
      <c r="E28" s="208"/>
      <c r="F28" s="209"/>
      <c r="G28" s="44">
        <v>0</v>
      </c>
      <c r="H28" s="44">
        <v>0</v>
      </c>
      <c r="I28" s="45">
        <f>I29+I34</f>
        <v>178000</v>
      </c>
      <c r="J28" s="45">
        <v>178000</v>
      </c>
      <c r="K28" s="45">
        <f>K29+K34</f>
        <v>178000</v>
      </c>
      <c r="L28" s="45">
        <f>L29+L34</f>
        <v>178000</v>
      </c>
      <c r="M28" s="46">
        <f>M29+M34</f>
        <v>0</v>
      </c>
      <c r="N28" s="19">
        <f>M28/J28</f>
        <v>0</v>
      </c>
    </row>
    <row r="29" spans="1:14">
      <c r="A29" s="28"/>
      <c r="B29" s="29"/>
      <c r="C29" s="206" t="s">
        <v>32</v>
      </c>
      <c r="D29" s="206"/>
      <c r="E29" s="206"/>
      <c r="F29" s="47"/>
      <c r="G29" s="48">
        <v>0</v>
      </c>
      <c r="H29" s="48">
        <v>0</v>
      </c>
      <c r="I29" s="48"/>
      <c r="J29" s="49"/>
      <c r="K29" s="49">
        <v>0</v>
      </c>
      <c r="L29" s="49">
        <v>0</v>
      </c>
      <c r="M29" s="26">
        <v>0</v>
      </c>
      <c r="N29" s="19"/>
    </row>
    <row r="30" spans="1:14">
      <c r="A30" s="20"/>
      <c r="B30" s="29"/>
      <c r="C30" s="30" t="s">
        <v>33</v>
      </c>
      <c r="D30" s="42"/>
      <c r="E30" s="21"/>
      <c r="F30" s="30"/>
      <c r="G30" s="50">
        <v>0</v>
      </c>
      <c r="H30" s="32"/>
      <c r="I30" s="32"/>
      <c r="J30" s="33"/>
      <c r="K30" s="49">
        <v>0</v>
      </c>
      <c r="L30" s="50">
        <v>0</v>
      </c>
      <c r="M30" s="26">
        <v>0</v>
      </c>
      <c r="N30" s="19"/>
    </row>
    <row r="31" spans="1:14">
      <c r="A31" s="20"/>
      <c r="B31" s="29"/>
      <c r="C31" s="30" t="s">
        <v>34</v>
      </c>
      <c r="D31" s="42"/>
      <c r="E31" s="21"/>
      <c r="F31" s="30"/>
      <c r="G31" s="50">
        <v>0</v>
      </c>
      <c r="H31" s="32"/>
      <c r="I31" s="32"/>
      <c r="J31" s="33"/>
      <c r="K31" s="49">
        <v>0</v>
      </c>
      <c r="L31" s="50">
        <v>0</v>
      </c>
      <c r="M31" s="26">
        <v>0</v>
      </c>
      <c r="N31" s="19"/>
    </row>
    <row r="32" spans="1:14">
      <c r="A32" s="20"/>
      <c r="B32" s="29"/>
      <c r="C32" s="30" t="s">
        <v>35</v>
      </c>
      <c r="D32" s="42"/>
      <c r="E32" s="21"/>
      <c r="F32" s="30"/>
      <c r="G32" s="32">
        <v>0</v>
      </c>
      <c r="H32" s="32"/>
      <c r="I32" s="32"/>
      <c r="J32" s="33"/>
      <c r="K32" s="49">
        <v>0</v>
      </c>
      <c r="L32" s="50">
        <v>0</v>
      </c>
      <c r="M32" s="26">
        <v>0</v>
      </c>
      <c r="N32" s="19"/>
    </row>
    <row r="33" spans="1:14">
      <c r="A33" s="20"/>
      <c r="B33" s="29"/>
      <c r="C33" s="30" t="s">
        <v>36</v>
      </c>
      <c r="D33" s="30"/>
      <c r="E33" s="21"/>
      <c r="F33" s="30"/>
      <c r="G33" s="51">
        <v>0</v>
      </c>
      <c r="H33" s="52"/>
      <c r="I33" s="32"/>
      <c r="J33" s="33"/>
      <c r="K33" s="49">
        <v>0</v>
      </c>
      <c r="L33" s="50">
        <v>0</v>
      </c>
      <c r="M33" s="26">
        <v>0</v>
      </c>
      <c r="N33" s="19"/>
    </row>
    <row r="34" spans="1:14">
      <c r="A34" s="20"/>
      <c r="B34" s="29"/>
      <c r="C34" s="206" t="s">
        <v>37</v>
      </c>
      <c r="D34" s="206"/>
      <c r="E34" s="206"/>
      <c r="F34" s="30"/>
      <c r="G34" s="212"/>
      <c r="H34" s="212"/>
      <c r="I34" s="53">
        <f>SUM(I35:I36)</f>
        <v>178000</v>
      </c>
      <c r="J34" s="54">
        <v>178000</v>
      </c>
      <c r="K34" s="54">
        <v>178000</v>
      </c>
      <c r="L34" s="54">
        <v>178000</v>
      </c>
      <c r="M34" s="26">
        <f>I34-J34</f>
        <v>0</v>
      </c>
      <c r="N34" s="19">
        <f>M34/J34</f>
        <v>0</v>
      </c>
    </row>
    <row r="35" spans="1:14">
      <c r="A35" s="20"/>
      <c r="B35" s="29"/>
      <c r="C35" s="30" t="s">
        <v>38</v>
      </c>
      <c r="D35" s="42"/>
      <c r="E35" s="21"/>
      <c r="F35" s="30"/>
      <c r="G35" s="27"/>
      <c r="H35" s="55"/>
      <c r="I35" s="56">
        <f>[1]SP!D166</f>
        <v>178000</v>
      </c>
      <c r="J35" s="56">
        <v>178000</v>
      </c>
      <c r="K35" s="56">
        <v>178000</v>
      </c>
      <c r="L35" s="56">
        <v>178000</v>
      </c>
      <c r="M35" s="26">
        <f>I35-J35</f>
        <v>0</v>
      </c>
      <c r="N35" s="19">
        <f>M35/J35</f>
        <v>0</v>
      </c>
    </row>
    <row r="36" spans="1:14">
      <c r="A36" s="20"/>
      <c r="B36" s="29"/>
      <c r="C36" s="30" t="s">
        <v>39</v>
      </c>
      <c r="D36" s="42"/>
      <c r="E36" s="21"/>
      <c r="F36" s="30"/>
      <c r="G36" s="57"/>
      <c r="H36" s="58"/>
      <c r="I36" s="59"/>
      <c r="J36" s="25"/>
      <c r="K36" s="25"/>
      <c r="L36" s="25"/>
      <c r="M36" s="26">
        <v>0</v>
      </c>
      <c r="N36" s="19"/>
    </row>
    <row r="37" spans="1:14">
      <c r="A37" s="60"/>
      <c r="B37" s="61" t="s">
        <v>40</v>
      </c>
      <c r="C37" s="62"/>
      <c r="D37" s="62"/>
      <c r="E37" s="62"/>
      <c r="F37" s="62"/>
      <c r="G37" s="63"/>
      <c r="H37" s="64"/>
      <c r="I37" s="65">
        <f>I7+I13+I28</f>
        <v>102514195.34999999</v>
      </c>
      <c r="J37" s="65">
        <v>98751303.660000011</v>
      </c>
      <c r="K37" s="65">
        <f>K7+K13+K28</f>
        <v>86827335</v>
      </c>
      <c r="L37" s="65">
        <f>L7+L13+L28</f>
        <v>84882590.88000001</v>
      </c>
      <c r="M37" s="66">
        <f>M7+M13+M28</f>
        <v>3762891.6899999692</v>
      </c>
      <c r="N37" s="19">
        <f>M37/J37</f>
        <v>3.8104729259631619E-2</v>
      </c>
    </row>
    <row r="38" spans="1:14">
      <c r="A38" s="28"/>
      <c r="B38" s="67"/>
      <c r="C38" s="27"/>
      <c r="D38" s="27"/>
      <c r="E38" s="27"/>
      <c r="F38" s="27"/>
      <c r="G38" s="23"/>
      <c r="H38" s="24"/>
      <c r="I38" s="24"/>
      <c r="J38" s="25"/>
      <c r="K38" s="25"/>
      <c r="L38" s="25"/>
      <c r="M38" s="26"/>
      <c r="N38" s="19"/>
    </row>
    <row r="39" spans="1:14">
      <c r="A39" s="12" t="s">
        <v>41</v>
      </c>
      <c r="B39" s="68"/>
      <c r="C39" s="69"/>
      <c r="D39" s="69"/>
      <c r="E39" s="69"/>
      <c r="F39" s="69"/>
      <c r="G39" s="15"/>
      <c r="H39" s="16"/>
      <c r="I39" s="16"/>
      <c r="J39" s="17"/>
      <c r="K39" s="17"/>
      <c r="L39" s="17"/>
      <c r="M39" s="26"/>
      <c r="N39" s="19"/>
    </row>
    <row r="40" spans="1:14">
      <c r="A40" s="12"/>
      <c r="B40" s="207" t="s">
        <v>42</v>
      </c>
      <c r="C40" s="207"/>
      <c r="D40" s="14"/>
      <c r="E40" s="14"/>
      <c r="F40" s="14"/>
      <c r="G40" s="15"/>
      <c r="H40" s="16"/>
      <c r="I40" s="124">
        <f>SUM(I41:I44)</f>
        <v>18845066.57</v>
      </c>
      <c r="J40" s="17">
        <v>17339270</v>
      </c>
      <c r="K40" s="17">
        <f>SUM(K41:K44)</f>
        <v>17358777</v>
      </c>
      <c r="L40" s="17">
        <f>SUM(L41:L44)</f>
        <v>18951666.560000002</v>
      </c>
      <c r="M40" s="18">
        <f>SUM(M41:M44)</f>
        <v>1505796.5699999989</v>
      </c>
      <c r="N40" s="19">
        <f>M40/J40</f>
        <v>8.6843135264633345E-2</v>
      </c>
    </row>
    <row r="41" spans="1:14">
      <c r="A41" s="20"/>
      <c r="B41" s="21"/>
      <c r="C41" s="206" t="s">
        <v>43</v>
      </c>
      <c r="D41" s="206"/>
      <c r="E41" s="206"/>
      <c r="F41" s="27"/>
      <c r="G41" s="23"/>
      <c r="H41" s="24"/>
      <c r="I41" s="70">
        <f>[1]SP!D178+[1]SP!D191+[1]SP!D195+[1]SP!D217+[1]SP!D219+[1]SP!D221+[1]SP!D223+[1]SP!D226</f>
        <v>18801298.379999999</v>
      </c>
      <c r="J41" s="25">
        <v>17296772</v>
      </c>
      <c r="K41" s="25">
        <v>17326624</v>
      </c>
      <c r="L41" s="25">
        <v>18932723.740000002</v>
      </c>
      <c r="M41" s="26">
        <f>I41-J41</f>
        <v>1504526.379999999</v>
      </c>
      <c r="N41" s="19">
        <f>M41/J41</f>
        <v>8.6983072910945397E-2</v>
      </c>
    </row>
    <row r="42" spans="1:14">
      <c r="A42" s="20"/>
      <c r="B42" s="29"/>
      <c r="C42" s="206" t="s">
        <v>44</v>
      </c>
      <c r="D42" s="206"/>
      <c r="E42" s="206"/>
      <c r="F42" s="27"/>
      <c r="G42" s="23"/>
      <c r="H42" s="24"/>
      <c r="I42" s="70">
        <f>[1]SP!D235+[1]SP!D237+[1]SP!D239+[1]SP!D241+[1]SP!D243+[1]SP!D245</f>
        <v>43768.19</v>
      </c>
      <c r="J42" s="25">
        <v>42498</v>
      </c>
      <c r="K42" s="25">
        <v>32153</v>
      </c>
      <c r="L42" s="25">
        <v>18942.82</v>
      </c>
      <c r="M42" s="26">
        <f>I42-J42</f>
        <v>1270.1900000000023</v>
      </c>
      <c r="N42" s="19">
        <f>M42/J42</f>
        <v>2.9888230034354611E-2</v>
      </c>
    </row>
    <row r="43" spans="1:14">
      <c r="A43" s="20"/>
      <c r="B43" s="29"/>
      <c r="C43" s="206" t="s">
        <v>45</v>
      </c>
      <c r="D43" s="206"/>
      <c r="E43" s="206"/>
      <c r="F43" s="42"/>
      <c r="G43" s="23"/>
      <c r="H43" s="24"/>
      <c r="I43" s="24"/>
      <c r="J43" s="25"/>
      <c r="K43" s="25"/>
      <c r="L43" s="25"/>
      <c r="M43" s="26"/>
      <c r="N43" s="19"/>
    </row>
    <row r="44" spans="1:14">
      <c r="A44" s="28"/>
      <c r="B44" s="67"/>
      <c r="C44" s="206" t="s">
        <v>46</v>
      </c>
      <c r="D44" s="206"/>
      <c r="E44" s="206"/>
      <c r="F44" s="42"/>
      <c r="G44" s="23"/>
      <c r="H44" s="24"/>
      <c r="I44" s="24"/>
      <c r="J44" s="25"/>
      <c r="K44" s="25"/>
      <c r="L44" s="25"/>
      <c r="M44" s="26"/>
      <c r="N44" s="19"/>
    </row>
    <row r="45" spans="1:14">
      <c r="A45" s="28"/>
      <c r="B45" s="67"/>
      <c r="C45" s="27"/>
      <c r="D45" s="42"/>
      <c r="E45" s="27"/>
      <c r="F45" s="42"/>
      <c r="G45" s="71" t="s">
        <v>29</v>
      </c>
      <c r="H45" s="71" t="s">
        <v>30</v>
      </c>
      <c r="I45" s="72"/>
      <c r="J45" s="73"/>
      <c r="K45" s="73"/>
      <c r="L45" s="73"/>
      <c r="M45" s="26"/>
      <c r="N45" s="19"/>
    </row>
    <row r="46" spans="1:14">
      <c r="A46" s="12"/>
      <c r="B46" s="208" t="s">
        <v>47</v>
      </c>
      <c r="C46" s="208"/>
      <c r="D46" s="208"/>
      <c r="E46" s="208"/>
      <c r="F46" s="209"/>
      <c r="G46" s="74">
        <f>G47+G58+G71+G72+G75+G76+G77</f>
        <v>128093837.02000001</v>
      </c>
      <c r="H46" s="74">
        <f>H47+H58+H71+H72+H75+H76+H77</f>
        <v>26297727.740000002</v>
      </c>
      <c r="I46" s="75">
        <f>I47+I58+I71+I72+I75+I76+I77</f>
        <v>154400485.28</v>
      </c>
      <c r="J46" s="75">
        <v>111736729.12</v>
      </c>
      <c r="K46" s="75">
        <v>86001170</v>
      </c>
      <c r="L46" s="75">
        <v>68919557.099999994</v>
      </c>
      <c r="M46" s="76">
        <f>M47+M58+M71+M72+M75+M76+M77</f>
        <v>42663756.160000004</v>
      </c>
      <c r="N46" s="19">
        <f>M46/J46</f>
        <v>0.38182392214274619</v>
      </c>
    </row>
    <row r="47" spans="1:14">
      <c r="A47" s="20"/>
      <c r="B47" s="29"/>
      <c r="C47" s="213" t="s">
        <v>48</v>
      </c>
      <c r="D47" s="213"/>
      <c r="E47" s="213"/>
      <c r="F47" s="27"/>
      <c r="G47" s="78">
        <v>0</v>
      </c>
      <c r="H47" s="78">
        <v>0</v>
      </c>
      <c r="I47" s="79">
        <f>I48+I51+I52+I57</f>
        <v>8920.52</v>
      </c>
      <c r="J47" s="79">
        <v>0</v>
      </c>
      <c r="K47" s="79">
        <v>0</v>
      </c>
      <c r="L47" s="49">
        <v>2235.15</v>
      </c>
      <c r="M47" s="26">
        <f>I47-J47</f>
        <v>8920.52</v>
      </c>
      <c r="N47" s="19"/>
    </row>
    <row r="48" spans="1:14">
      <c r="A48" s="20"/>
      <c r="B48" s="29"/>
      <c r="C48" s="30" t="s">
        <v>49</v>
      </c>
      <c r="D48" s="42"/>
      <c r="E48" s="21"/>
      <c r="F48" s="30"/>
      <c r="G48" s="80">
        <v>0</v>
      </c>
      <c r="H48" s="80">
        <v>0</v>
      </c>
      <c r="I48" s="81">
        <f>G48+H48</f>
        <v>0</v>
      </c>
      <c r="J48" s="81">
        <v>0</v>
      </c>
      <c r="K48" s="81">
        <v>0</v>
      </c>
      <c r="L48" s="82">
        <v>0</v>
      </c>
      <c r="M48" s="26">
        <f t="shared" ref="M48:M57" si="1">I48-J48</f>
        <v>0</v>
      </c>
      <c r="N48" s="19"/>
    </row>
    <row r="49" spans="1:14">
      <c r="A49" s="20"/>
      <c r="B49" s="29"/>
      <c r="C49" s="27" t="s">
        <v>50</v>
      </c>
      <c r="D49" s="42"/>
      <c r="E49" s="27"/>
      <c r="F49" s="21"/>
      <c r="G49" s="78">
        <v>0</v>
      </c>
      <c r="H49" s="78"/>
      <c r="I49" s="81">
        <f t="shared" ref="I49:I57" si="2">G49+H49</f>
        <v>0</v>
      </c>
      <c r="J49" s="81">
        <v>0</v>
      </c>
      <c r="K49" s="79">
        <v>0</v>
      </c>
      <c r="L49" s="49">
        <v>0</v>
      </c>
      <c r="M49" s="26">
        <f t="shared" si="1"/>
        <v>0</v>
      </c>
      <c r="N49" s="19"/>
    </row>
    <row r="50" spans="1:14">
      <c r="A50" s="20"/>
      <c r="B50" s="29"/>
      <c r="C50" s="27" t="s">
        <v>51</v>
      </c>
      <c r="D50" s="42"/>
      <c r="E50" s="27"/>
      <c r="F50" s="21"/>
      <c r="G50" s="78">
        <v>0</v>
      </c>
      <c r="H50" s="78"/>
      <c r="I50" s="81">
        <f t="shared" si="2"/>
        <v>0</v>
      </c>
      <c r="J50" s="81">
        <v>0</v>
      </c>
      <c r="K50" s="79">
        <v>0</v>
      </c>
      <c r="L50" s="49">
        <v>0</v>
      </c>
      <c r="M50" s="26">
        <f t="shared" si="1"/>
        <v>0</v>
      </c>
      <c r="N50" s="19"/>
    </row>
    <row r="51" spans="1:14">
      <c r="A51" s="20"/>
      <c r="B51" s="29"/>
      <c r="C51" s="30" t="s">
        <v>52</v>
      </c>
      <c r="D51" s="42"/>
      <c r="E51" s="21"/>
      <c r="F51" s="30"/>
      <c r="G51" s="80">
        <v>0</v>
      </c>
      <c r="H51" s="80"/>
      <c r="I51" s="81">
        <f t="shared" si="2"/>
        <v>0</v>
      </c>
      <c r="J51" s="81">
        <v>0</v>
      </c>
      <c r="K51" s="79">
        <v>0</v>
      </c>
      <c r="L51" s="79">
        <v>0</v>
      </c>
      <c r="M51" s="26">
        <f t="shared" si="1"/>
        <v>0</v>
      </c>
      <c r="N51" s="19"/>
    </row>
    <row r="52" spans="1:14">
      <c r="A52" s="20"/>
      <c r="B52" s="29"/>
      <c r="C52" s="30" t="s">
        <v>53</v>
      </c>
      <c r="D52" s="42"/>
      <c r="E52" s="21"/>
      <c r="F52" s="30"/>
      <c r="G52" s="80">
        <v>0</v>
      </c>
      <c r="H52" s="80">
        <v>0</v>
      </c>
      <c r="I52" s="81">
        <f t="shared" si="2"/>
        <v>0</v>
      </c>
      <c r="J52" s="81">
        <v>0</v>
      </c>
      <c r="K52" s="81">
        <v>0</v>
      </c>
      <c r="L52" s="82">
        <v>0</v>
      </c>
      <c r="M52" s="26">
        <f t="shared" si="1"/>
        <v>0</v>
      </c>
      <c r="N52" s="19"/>
    </row>
    <row r="53" spans="1:14">
      <c r="A53" s="20"/>
      <c r="B53" s="29"/>
      <c r="C53" s="27" t="s">
        <v>54</v>
      </c>
      <c r="D53" s="42"/>
      <c r="E53" s="27"/>
      <c r="F53" s="21"/>
      <c r="G53" s="78">
        <v>0</v>
      </c>
      <c r="H53" s="78"/>
      <c r="I53" s="81">
        <f t="shared" si="2"/>
        <v>0</v>
      </c>
      <c r="J53" s="81">
        <v>0</v>
      </c>
      <c r="K53" s="79">
        <v>0</v>
      </c>
      <c r="L53" s="49">
        <v>0</v>
      </c>
      <c r="M53" s="26">
        <f t="shared" si="1"/>
        <v>0</v>
      </c>
      <c r="N53" s="19"/>
    </row>
    <row r="54" spans="1:14">
      <c r="A54" s="20"/>
      <c r="B54" s="29"/>
      <c r="C54" s="27" t="s">
        <v>55</v>
      </c>
      <c r="D54" s="42"/>
      <c r="E54" s="27"/>
      <c r="F54" s="21"/>
      <c r="G54" s="78">
        <v>0</v>
      </c>
      <c r="H54" s="78"/>
      <c r="I54" s="81">
        <f t="shared" si="2"/>
        <v>0</v>
      </c>
      <c r="J54" s="81">
        <v>0</v>
      </c>
      <c r="K54" s="79">
        <v>0</v>
      </c>
      <c r="L54" s="49">
        <v>0</v>
      </c>
      <c r="M54" s="26">
        <f t="shared" si="1"/>
        <v>0</v>
      </c>
      <c r="N54" s="19"/>
    </row>
    <row r="55" spans="1:14">
      <c r="A55" s="20"/>
      <c r="B55" s="29"/>
      <c r="C55" s="27" t="s">
        <v>56</v>
      </c>
      <c r="D55" s="42"/>
      <c r="E55" s="27"/>
      <c r="F55" s="21"/>
      <c r="G55" s="78">
        <v>0</v>
      </c>
      <c r="H55" s="78"/>
      <c r="I55" s="81">
        <f t="shared" si="2"/>
        <v>0</v>
      </c>
      <c r="J55" s="81">
        <v>0</v>
      </c>
      <c r="K55" s="79">
        <v>0</v>
      </c>
      <c r="L55" s="49">
        <v>0</v>
      </c>
      <c r="M55" s="26">
        <f t="shared" si="1"/>
        <v>0</v>
      </c>
      <c r="N55" s="19"/>
    </row>
    <row r="56" spans="1:14">
      <c r="A56" s="20"/>
      <c r="B56" s="29"/>
      <c r="C56" s="27" t="s">
        <v>57</v>
      </c>
      <c r="D56" s="42"/>
      <c r="E56" s="27"/>
      <c r="F56" s="21"/>
      <c r="G56" s="78">
        <v>0</v>
      </c>
      <c r="H56" s="78"/>
      <c r="I56" s="81">
        <f t="shared" si="2"/>
        <v>0</v>
      </c>
      <c r="J56" s="81">
        <v>0</v>
      </c>
      <c r="K56" s="79">
        <v>0</v>
      </c>
      <c r="L56" s="49">
        <v>0</v>
      </c>
      <c r="M56" s="26">
        <f t="shared" si="1"/>
        <v>0</v>
      </c>
      <c r="N56" s="19"/>
    </row>
    <row r="57" spans="1:14">
      <c r="A57" s="20"/>
      <c r="B57" s="29"/>
      <c r="C57" s="30" t="s">
        <v>58</v>
      </c>
      <c r="D57" s="42"/>
      <c r="E57" s="21"/>
      <c r="F57" s="30"/>
      <c r="G57" s="78">
        <f>[1]SP!D275</f>
        <v>8920.52</v>
      </c>
      <c r="H57" s="78"/>
      <c r="I57" s="81">
        <f t="shared" si="2"/>
        <v>8920.52</v>
      </c>
      <c r="J57" s="81">
        <v>0</v>
      </c>
      <c r="K57" s="79">
        <v>0</v>
      </c>
      <c r="L57" s="49">
        <v>2235.15</v>
      </c>
      <c r="M57" s="26">
        <f t="shared" si="1"/>
        <v>8920.52</v>
      </c>
      <c r="N57" s="19"/>
    </row>
    <row r="58" spans="1:14">
      <c r="A58" s="20"/>
      <c r="B58" s="29"/>
      <c r="C58" s="213" t="s">
        <v>59</v>
      </c>
      <c r="D58" s="213"/>
      <c r="E58" s="213"/>
      <c r="F58" s="27"/>
      <c r="G58" s="78">
        <f t="shared" ref="G58:M58" si="3">G59+G66</f>
        <v>115361671.96000001</v>
      </c>
      <c r="H58" s="78">
        <f t="shared" si="3"/>
        <v>1372298</v>
      </c>
      <c r="I58" s="83">
        <f t="shared" si="3"/>
        <v>116733969.96000001</v>
      </c>
      <c r="J58" s="83">
        <v>71298343.170000017</v>
      </c>
      <c r="K58" s="83">
        <f t="shared" si="3"/>
        <v>44468372</v>
      </c>
      <c r="L58" s="83">
        <f t="shared" si="3"/>
        <v>22173942.16</v>
      </c>
      <c r="M58" s="84">
        <f t="shared" si="3"/>
        <v>45435626.789999999</v>
      </c>
      <c r="N58" s="19">
        <f>M58/J58</f>
        <v>0.63726062584183307</v>
      </c>
    </row>
    <row r="59" spans="1:14">
      <c r="A59" s="20"/>
      <c r="B59" s="29"/>
      <c r="C59" s="30" t="s">
        <v>60</v>
      </c>
      <c r="D59" s="42"/>
      <c r="E59" s="21"/>
      <c r="F59" s="30"/>
      <c r="G59" s="80">
        <f t="shared" ref="G59:M59" si="4">SUM(G60,G65)</f>
        <v>80892147.250000015</v>
      </c>
      <c r="H59" s="80">
        <f t="shared" si="4"/>
        <v>1372298</v>
      </c>
      <c r="I59" s="85">
        <f t="shared" si="4"/>
        <v>82264445.250000015</v>
      </c>
      <c r="J59" s="85">
        <v>63163091.24000001</v>
      </c>
      <c r="K59" s="85">
        <f t="shared" si="4"/>
        <v>33826506</v>
      </c>
      <c r="L59" s="85">
        <f t="shared" si="4"/>
        <v>16581144.58</v>
      </c>
      <c r="M59" s="86">
        <f t="shared" si="4"/>
        <v>19101354.009999998</v>
      </c>
      <c r="N59" s="19">
        <f>M59/J59</f>
        <v>0.30241322321323416</v>
      </c>
    </row>
    <row r="60" spans="1:14">
      <c r="A60" s="20"/>
      <c r="B60" s="29"/>
      <c r="C60" s="27" t="s">
        <v>61</v>
      </c>
      <c r="D60" s="42"/>
      <c r="E60" s="27"/>
      <c r="F60" s="21"/>
      <c r="G60" s="78">
        <f t="shared" ref="G60:M60" si="5">SUM(G61:G64)</f>
        <v>80583702.110000014</v>
      </c>
      <c r="H60" s="78">
        <f t="shared" si="5"/>
        <v>1372298</v>
      </c>
      <c r="I60" s="83">
        <f t="shared" si="5"/>
        <v>81956000.110000014</v>
      </c>
      <c r="J60" s="83">
        <v>62854646.100000009</v>
      </c>
      <c r="K60" s="83">
        <f t="shared" si="5"/>
        <v>27435580</v>
      </c>
      <c r="L60" s="83">
        <f t="shared" si="5"/>
        <v>8034018.6799999997</v>
      </c>
      <c r="M60" s="84">
        <f t="shared" si="5"/>
        <v>19101354.009999998</v>
      </c>
      <c r="N60" s="19">
        <f>M60/J60</f>
        <v>0.30389724857586931</v>
      </c>
    </row>
    <row r="61" spans="1:14">
      <c r="A61" s="20"/>
      <c r="B61" s="29"/>
      <c r="C61" s="210" t="s">
        <v>62</v>
      </c>
      <c r="D61" s="210"/>
      <c r="E61" s="210"/>
      <c r="F61" s="211"/>
      <c r="G61" s="78">
        <v>66231804.820000008</v>
      </c>
      <c r="H61" s="78">
        <v>1372298</v>
      </c>
      <c r="I61" s="87">
        <f>G61+H61</f>
        <v>67604102.820000008</v>
      </c>
      <c r="J61" s="78">
        <v>48502748.81000001</v>
      </c>
      <c r="K61" s="78">
        <v>26589580</v>
      </c>
      <c r="L61" s="49">
        <v>6866901.75</v>
      </c>
      <c r="M61" s="26">
        <f>I61-J61</f>
        <v>19101354.009999998</v>
      </c>
      <c r="N61" s="19">
        <f>M61/J61</f>
        <v>0.39382003038272739</v>
      </c>
    </row>
    <row r="62" spans="1:14">
      <c r="A62" s="20"/>
      <c r="B62" s="29"/>
      <c r="C62" s="210" t="s">
        <v>63</v>
      </c>
      <c r="D62" s="210"/>
      <c r="E62" s="210"/>
      <c r="F62" s="211"/>
      <c r="G62" s="78"/>
      <c r="H62" s="78"/>
      <c r="I62" s="87">
        <f>G62+H62</f>
        <v>0</v>
      </c>
      <c r="J62" s="79">
        <v>0</v>
      </c>
      <c r="K62" s="79">
        <v>0</v>
      </c>
      <c r="L62" s="49">
        <v>0</v>
      </c>
      <c r="M62" s="26">
        <f t="shared" ref="M62:M71" si="6">I62-J62</f>
        <v>0</v>
      </c>
      <c r="N62" s="19"/>
    </row>
    <row r="63" spans="1:14">
      <c r="A63" s="20"/>
      <c r="B63" s="29"/>
      <c r="C63" s="210" t="s">
        <v>64</v>
      </c>
      <c r="D63" s="210"/>
      <c r="E63" s="210"/>
      <c r="F63" s="211"/>
      <c r="G63" s="78"/>
      <c r="H63" s="78"/>
      <c r="I63" s="87">
        <f>G63+H63</f>
        <v>0</v>
      </c>
      <c r="J63" s="79">
        <v>0</v>
      </c>
      <c r="K63" s="79">
        <v>0</v>
      </c>
      <c r="L63" s="49">
        <v>940000</v>
      </c>
      <c r="M63" s="26">
        <f t="shared" si="6"/>
        <v>0</v>
      </c>
      <c r="N63" s="19"/>
    </row>
    <row r="64" spans="1:14">
      <c r="A64" s="20"/>
      <c r="B64" s="29"/>
      <c r="C64" s="217" t="s">
        <v>65</v>
      </c>
      <c r="D64" s="217"/>
      <c r="E64" s="217"/>
      <c r="F64" s="217"/>
      <c r="G64" s="78">
        <f>[1]SP!P324+[1]SP!P329</f>
        <v>14351897.290000001</v>
      </c>
      <c r="H64" s="78"/>
      <c r="I64" s="87">
        <f>G64+H64</f>
        <v>14351897.290000001</v>
      </c>
      <c r="J64" s="79">
        <v>14351897.290000001</v>
      </c>
      <c r="K64" s="79">
        <v>846000</v>
      </c>
      <c r="L64" s="49">
        <v>227116.93</v>
      </c>
      <c r="M64" s="26">
        <f t="shared" si="6"/>
        <v>0</v>
      </c>
      <c r="N64" s="19">
        <f>M64/J64</f>
        <v>0</v>
      </c>
    </row>
    <row r="65" spans="1:14">
      <c r="A65" s="20"/>
      <c r="B65" s="29"/>
      <c r="C65" s="27" t="s">
        <v>66</v>
      </c>
      <c r="D65" s="42"/>
      <c r="E65" s="27"/>
      <c r="F65" s="21"/>
      <c r="G65" s="78">
        <f>[1]SP!P330</f>
        <v>308445.14</v>
      </c>
      <c r="H65" s="78"/>
      <c r="I65" s="87">
        <f>G65+H65</f>
        <v>308445.14</v>
      </c>
      <c r="J65" s="79">
        <v>308445.14</v>
      </c>
      <c r="K65" s="79">
        <v>6390926</v>
      </c>
      <c r="L65" s="49">
        <v>8547125.9000000004</v>
      </c>
      <c r="M65" s="26">
        <f t="shared" si="6"/>
        <v>0</v>
      </c>
      <c r="N65" s="19">
        <f>M65/J65</f>
        <v>0</v>
      </c>
    </row>
    <row r="66" spans="1:14">
      <c r="A66" s="20"/>
      <c r="B66" s="29"/>
      <c r="C66" s="30" t="s">
        <v>67</v>
      </c>
      <c r="D66" s="42"/>
      <c r="E66" s="21"/>
      <c r="F66" s="30"/>
      <c r="G66" s="83">
        <f>SUM(G67:G70)</f>
        <v>34469524.710000001</v>
      </c>
      <c r="H66" s="83">
        <v>0</v>
      </c>
      <c r="I66" s="83">
        <f>SUM(I67:I70)</f>
        <v>34469524.710000001</v>
      </c>
      <c r="J66" s="79">
        <v>8135251.9299999997</v>
      </c>
      <c r="K66" s="79">
        <v>10641866</v>
      </c>
      <c r="L66" s="79">
        <v>5592797.5800000001</v>
      </c>
      <c r="M66" s="26">
        <f t="shared" si="6"/>
        <v>26334272.780000001</v>
      </c>
      <c r="N66" s="19">
        <f>M66/J66</f>
        <v>3.2370568246188292</v>
      </c>
    </row>
    <row r="67" spans="1:14">
      <c r="A67" s="20"/>
      <c r="B67" s="29"/>
      <c r="C67" s="218" t="s">
        <v>68</v>
      </c>
      <c r="D67" s="218"/>
      <c r="E67" s="218"/>
      <c r="F67" s="219"/>
      <c r="G67" s="80">
        <f>[1]SP!P380</f>
        <v>34469524.710000001</v>
      </c>
      <c r="H67" s="80"/>
      <c r="I67" s="88">
        <f>G67+H67</f>
        <v>34469524.710000001</v>
      </c>
      <c r="J67" s="79">
        <v>8135251.9299999997</v>
      </c>
      <c r="K67" s="79">
        <v>10641866</v>
      </c>
      <c r="L67" s="82">
        <v>5592797.5800000001</v>
      </c>
      <c r="M67" s="26">
        <f t="shared" si="6"/>
        <v>26334272.780000001</v>
      </c>
      <c r="N67" s="19">
        <f>M67/J67</f>
        <v>3.2370568246188292</v>
      </c>
    </row>
    <row r="68" spans="1:14">
      <c r="A68" s="20"/>
      <c r="B68" s="29"/>
      <c r="C68" s="218" t="s">
        <v>69</v>
      </c>
      <c r="D68" s="218"/>
      <c r="E68" s="218"/>
      <c r="F68" s="219"/>
      <c r="G68" s="80">
        <v>0</v>
      </c>
      <c r="H68" s="80"/>
      <c r="I68" s="88">
        <f>G68+H68</f>
        <v>0</v>
      </c>
      <c r="J68" s="79">
        <v>0</v>
      </c>
      <c r="K68" s="79">
        <v>0</v>
      </c>
      <c r="L68" s="82">
        <v>0</v>
      </c>
      <c r="M68" s="26">
        <f t="shared" si="6"/>
        <v>0</v>
      </c>
      <c r="N68" s="19"/>
    </row>
    <row r="69" spans="1:14">
      <c r="A69" s="20"/>
      <c r="B69" s="29"/>
      <c r="C69" s="27" t="s">
        <v>70</v>
      </c>
      <c r="D69" s="42"/>
      <c r="E69" s="30"/>
      <c r="F69" s="21"/>
      <c r="G69" s="80">
        <v>0</v>
      </c>
      <c r="H69" s="80"/>
      <c r="I69" s="88">
        <f>G69+H69</f>
        <v>0</v>
      </c>
      <c r="J69" s="79">
        <v>0</v>
      </c>
      <c r="K69" s="79">
        <v>0</v>
      </c>
      <c r="L69" s="82">
        <v>0</v>
      </c>
      <c r="M69" s="26">
        <f t="shared" si="6"/>
        <v>0</v>
      </c>
      <c r="N69" s="19"/>
    </row>
    <row r="70" spans="1:14">
      <c r="A70" s="20"/>
      <c r="B70" s="29"/>
      <c r="C70" s="220" t="s">
        <v>71</v>
      </c>
      <c r="D70" s="220"/>
      <c r="E70" s="220"/>
      <c r="F70" s="221"/>
      <c r="G70" s="80">
        <v>0</v>
      </c>
      <c r="H70" s="80"/>
      <c r="I70" s="88">
        <f>G70+H70</f>
        <v>0</v>
      </c>
      <c r="J70" s="79">
        <v>0</v>
      </c>
      <c r="K70" s="79">
        <v>0</v>
      </c>
      <c r="L70" s="82">
        <v>0</v>
      </c>
      <c r="M70" s="26">
        <f t="shared" si="6"/>
        <v>0</v>
      </c>
      <c r="N70" s="19"/>
    </row>
    <row r="71" spans="1:14">
      <c r="A71" s="20"/>
      <c r="B71" s="29"/>
      <c r="C71" s="213" t="s">
        <v>72</v>
      </c>
      <c r="D71" s="213"/>
      <c r="E71" s="213"/>
      <c r="F71" s="27"/>
      <c r="G71" s="78">
        <v>0</v>
      </c>
      <c r="H71" s="78"/>
      <c r="I71" s="88">
        <f>G71+H71</f>
        <v>0</v>
      </c>
      <c r="J71" s="79">
        <v>0</v>
      </c>
      <c r="K71" s="79">
        <v>0</v>
      </c>
      <c r="L71" s="49">
        <v>0</v>
      </c>
      <c r="M71" s="26">
        <f t="shared" si="6"/>
        <v>0</v>
      </c>
      <c r="N71" s="19"/>
    </row>
    <row r="72" spans="1:14">
      <c r="A72" s="20"/>
      <c r="B72" s="29"/>
      <c r="C72" s="214" t="s">
        <v>73</v>
      </c>
      <c r="D72" s="214"/>
      <c r="E72" s="214"/>
      <c r="F72" s="215"/>
      <c r="G72" s="78">
        <f>SUM(G73:G74)</f>
        <v>3115295.8400000003</v>
      </c>
      <c r="H72" s="78">
        <v>0</v>
      </c>
      <c r="I72" s="83">
        <f>SUM(I73:I74)</f>
        <v>3115295.8400000003</v>
      </c>
      <c r="J72" s="83">
        <v>4952100.4800000004</v>
      </c>
      <c r="K72" s="83">
        <f>SUM(K73:K74)</f>
        <v>3799494</v>
      </c>
      <c r="L72" s="83">
        <f>SUM(L73:L74)</f>
        <v>6602058.4099999992</v>
      </c>
      <c r="M72" s="84">
        <f>SUM(M73:M74)</f>
        <v>-1836804.6400000001</v>
      </c>
      <c r="N72" s="19">
        <f t="shared" ref="N72:N99" si="7">M72/J72</f>
        <v>-0.37091425091600727</v>
      </c>
    </row>
    <row r="73" spans="1:14">
      <c r="A73" s="20"/>
      <c r="B73" s="29"/>
      <c r="C73" s="30" t="s">
        <v>74</v>
      </c>
      <c r="D73" s="42"/>
      <c r="E73" s="21"/>
      <c r="F73" s="30"/>
      <c r="G73" s="80">
        <f>[1]SP!P425</f>
        <v>3021208.39</v>
      </c>
      <c r="H73" s="80"/>
      <c r="I73" s="88">
        <f>G73+H73</f>
        <v>3021208.39</v>
      </c>
      <c r="J73" s="79">
        <v>4935288.8600000003</v>
      </c>
      <c r="K73" s="79">
        <v>3796557</v>
      </c>
      <c r="L73" s="82">
        <v>6601749.8599999994</v>
      </c>
      <c r="M73" s="26">
        <f t="shared" ref="M73:M80" si="8">I73-J73</f>
        <v>-1914080.4700000002</v>
      </c>
      <c r="N73" s="19">
        <f t="shared" si="7"/>
        <v>-0.3878355501161081</v>
      </c>
    </row>
    <row r="74" spans="1:14">
      <c r="A74" s="20"/>
      <c r="B74" s="29"/>
      <c r="C74" s="30" t="s">
        <v>75</v>
      </c>
      <c r="D74" s="42"/>
      <c r="E74" s="21"/>
      <c r="F74" s="30"/>
      <c r="G74" s="80">
        <f>[1]SP!P468</f>
        <v>94087.45</v>
      </c>
      <c r="H74" s="80"/>
      <c r="I74" s="88">
        <f>G74+H74</f>
        <v>94087.45</v>
      </c>
      <c r="J74" s="79">
        <v>16811.62</v>
      </c>
      <c r="K74" s="79">
        <v>2937</v>
      </c>
      <c r="L74" s="82">
        <v>308.55</v>
      </c>
      <c r="M74" s="26">
        <f t="shared" si="8"/>
        <v>77275.83</v>
      </c>
      <c r="N74" s="19">
        <f t="shared" si="7"/>
        <v>4.596572489742214</v>
      </c>
    </row>
    <row r="75" spans="1:14">
      <c r="A75" s="20"/>
      <c r="B75" s="67"/>
      <c r="C75" s="77" t="s">
        <v>76</v>
      </c>
      <c r="D75" s="21"/>
      <c r="E75" s="89"/>
      <c r="F75" s="89"/>
      <c r="G75" s="80">
        <f>[1]SP!P472</f>
        <v>4408.13</v>
      </c>
      <c r="H75" s="80"/>
      <c r="I75" s="88">
        <f>G75+H75</f>
        <v>4408.13</v>
      </c>
      <c r="J75" s="79">
        <v>4408.13</v>
      </c>
      <c r="K75" s="79">
        <v>0</v>
      </c>
      <c r="L75" s="49">
        <v>0</v>
      </c>
      <c r="M75" s="26">
        <f t="shared" si="8"/>
        <v>0</v>
      </c>
      <c r="N75" s="19">
        <f t="shared" si="7"/>
        <v>0</v>
      </c>
    </row>
    <row r="76" spans="1:14">
      <c r="A76" s="28"/>
      <c r="B76" s="67"/>
      <c r="C76" s="77" t="s">
        <v>77</v>
      </c>
      <c r="D76" s="21"/>
      <c r="E76" s="27"/>
      <c r="F76" s="42"/>
      <c r="G76" s="78">
        <f>[1]SP!P480-1</f>
        <v>439180.28</v>
      </c>
      <c r="H76" s="78"/>
      <c r="I76" s="88">
        <f>G76+H76</f>
        <v>439180.28</v>
      </c>
      <c r="J76" s="79">
        <v>372740.86</v>
      </c>
      <c r="K76" s="79">
        <v>314506</v>
      </c>
      <c r="L76" s="49">
        <v>300231.43</v>
      </c>
      <c r="M76" s="26">
        <f t="shared" si="8"/>
        <v>66439.420000000042</v>
      </c>
      <c r="N76" s="19">
        <f t="shared" si="7"/>
        <v>0.17824560473461387</v>
      </c>
    </row>
    <row r="77" spans="1:14">
      <c r="A77" s="28"/>
      <c r="B77" s="67"/>
      <c r="C77" s="77" t="s">
        <v>78</v>
      </c>
      <c r="D77" s="21"/>
      <c r="E77" s="27"/>
      <c r="F77" s="42"/>
      <c r="G77" s="90">
        <f>[1]SP!P501+[1]SP!P529-[1]SP!P557+[1]SP!P528</f>
        <v>9173280.8099999987</v>
      </c>
      <c r="H77" s="90">
        <f>[1]SP!P521</f>
        <v>24925429.740000002</v>
      </c>
      <c r="I77" s="80">
        <f>G77+H77</f>
        <v>34098710.549999997</v>
      </c>
      <c r="J77" s="79">
        <v>35109136.479999997</v>
      </c>
      <c r="K77" s="79">
        <v>37418798</v>
      </c>
      <c r="L77" s="91">
        <v>39841089.950000003</v>
      </c>
      <c r="M77" s="92">
        <f t="shared" si="8"/>
        <v>-1010425.9299999997</v>
      </c>
      <c r="N77" s="19">
        <f t="shared" si="7"/>
        <v>-2.8779572251103107E-2</v>
      </c>
    </row>
    <row r="78" spans="1:14">
      <c r="A78" s="12"/>
      <c r="B78" s="13" t="s">
        <v>79</v>
      </c>
      <c r="C78" s="21"/>
      <c r="D78" s="14"/>
      <c r="E78" s="14"/>
      <c r="F78" s="14"/>
      <c r="G78" s="93"/>
      <c r="H78" s="94"/>
      <c r="I78" s="95"/>
      <c r="J78" s="96"/>
      <c r="K78" s="96">
        <v>0</v>
      </c>
      <c r="L78" s="17">
        <v>0</v>
      </c>
      <c r="M78" s="92">
        <f t="shared" si="8"/>
        <v>0</v>
      </c>
      <c r="N78" s="19"/>
    </row>
    <row r="79" spans="1:14">
      <c r="A79" s="20"/>
      <c r="B79" s="29"/>
      <c r="C79" s="27" t="s">
        <v>80</v>
      </c>
      <c r="D79" s="21"/>
      <c r="E79" s="27"/>
      <c r="F79" s="27"/>
      <c r="G79" s="97"/>
      <c r="H79" s="98"/>
      <c r="I79" s="98"/>
      <c r="J79" s="99"/>
      <c r="K79" s="99">
        <v>0</v>
      </c>
      <c r="L79" s="25">
        <v>0</v>
      </c>
      <c r="M79" s="92">
        <f t="shared" si="8"/>
        <v>0</v>
      </c>
      <c r="N79" s="19"/>
    </row>
    <row r="80" spans="1:14">
      <c r="A80" s="20"/>
      <c r="B80" s="29"/>
      <c r="C80" s="27" t="s">
        <v>81</v>
      </c>
      <c r="D80" s="21"/>
      <c r="E80" s="27"/>
      <c r="F80" s="27"/>
      <c r="G80" s="97"/>
      <c r="H80" s="98"/>
      <c r="I80" s="98"/>
      <c r="J80" s="99"/>
      <c r="K80" s="99">
        <v>0</v>
      </c>
      <c r="L80" s="25">
        <v>0</v>
      </c>
      <c r="M80" s="92">
        <f t="shared" si="8"/>
        <v>0</v>
      </c>
      <c r="N80" s="19"/>
    </row>
    <row r="81" spans="1:14">
      <c r="A81" s="12"/>
      <c r="B81" s="13" t="s">
        <v>82</v>
      </c>
      <c r="C81" s="14"/>
      <c r="D81" s="14"/>
      <c r="E81" s="14"/>
      <c r="F81" s="14"/>
      <c r="G81" s="100"/>
      <c r="H81" s="95"/>
      <c r="I81" s="96">
        <f>SUM(I82:I85)</f>
        <v>30015305.019999996</v>
      </c>
      <c r="J81" s="96">
        <v>36200495.640000008</v>
      </c>
      <c r="K81" s="96">
        <f>SUM(K82:K85)</f>
        <v>41204057</v>
      </c>
      <c r="L81" s="96">
        <f>SUM(L82:L85)</f>
        <v>59146012.809999987</v>
      </c>
      <c r="M81" s="101">
        <f>SUM(M82:M85)</f>
        <v>-6185190.6200000085</v>
      </c>
      <c r="N81" s="19">
        <f t="shared" si="7"/>
        <v>-0.17085927998084191</v>
      </c>
    </row>
    <row r="82" spans="1:14">
      <c r="A82" s="20"/>
      <c r="B82" s="29"/>
      <c r="C82" s="27" t="s">
        <v>83</v>
      </c>
      <c r="D82" s="21"/>
      <c r="E82" s="27"/>
      <c r="F82" s="27"/>
      <c r="G82" s="97"/>
      <c r="H82" s="98"/>
      <c r="I82" s="102">
        <f>[1]SP!P572</f>
        <v>49788.58</v>
      </c>
      <c r="J82" s="99">
        <v>17267.09</v>
      </c>
      <c r="K82" s="99">
        <v>19336</v>
      </c>
      <c r="L82" s="99">
        <v>60237.330000000424</v>
      </c>
      <c r="M82" s="26">
        <f>I82-J82</f>
        <v>32521.49</v>
      </c>
      <c r="N82" s="19">
        <f t="shared" si="7"/>
        <v>1.883437799884057</v>
      </c>
    </row>
    <row r="83" spans="1:14">
      <c r="A83" s="20"/>
      <c r="B83" s="29"/>
      <c r="C83" s="22"/>
      <c r="D83" s="42" t="s">
        <v>84</v>
      </c>
      <c r="E83" s="27"/>
      <c r="F83" s="27"/>
      <c r="G83" s="97"/>
      <c r="H83" s="98"/>
      <c r="I83" s="102">
        <f>[1]SP!P592</f>
        <v>29963705.869999997</v>
      </c>
      <c r="J83" s="99">
        <v>36180628.080000006</v>
      </c>
      <c r="K83" s="99">
        <v>41182593</v>
      </c>
      <c r="L83" s="99">
        <v>59077534.449999988</v>
      </c>
      <c r="M83" s="26">
        <f>I83-J83</f>
        <v>-6216922.2100000083</v>
      </c>
      <c r="N83" s="19">
        <f t="shared" si="7"/>
        <v>-0.17183013507265812</v>
      </c>
    </row>
    <row r="84" spans="1:14">
      <c r="A84" s="20"/>
      <c r="B84" s="29"/>
      <c r="C84" s="27" t="s">
        <v>85</v>
      </c>
      <c r="D84" s="21"/>
      <c r="E84" s="27"/>
      <c r="F84" s="27"/>
      <c r="G84" s="97"/>
      <c r="H84" s="98"/>
      <c r="I84" s="102"/>
      <c r="J84" s="99"/>
      <c r="K84" s="99">
        <v>0</v>
      </c>
      <c r="L84" s="25">
        <v>0</v>
      </c>
      <c r="M84" s="26">
        <f>I84-J84</f>
        <v>0</v>
      </c>
      <c r="N84" s="19"/>
    </row>
    <row r="85" spans="1:14">
      <c r="A85" s="28"/>
      <c r="B85" s="67"/>
      <c r="C85" s="27" t="s">
        <v>86</v>
      </c>
      <c r="D85" s="21"/>
      <c r="E85" s="27"/>
      <c r="F85" s="42"/>
      <c r="G85" s="97"/>
      <c r="H85" s="98"/>
      <c r="I85" s="102">
        <f>[1]SP!P603</f>
        <v>1810.57</v>
      </c>
      <c r="J85" s="99">
        <v>2600.4699999999998</v>
      </c>
      <c r="K85" s="99">
        <v>2128</v>
      </c>
      <c r="L85" s="99">
        <v>8241.0300000000025</v>
      </c>
      <c r="M85" s="26">
        <f>I85-J85</f>
        <v>-789.89999999999986</v>
      </c>
      <c r="N85" s="19">
        <f t="shared" si="7"/>
        <v>-0.30375278315073811</v>
      </c>
    </row>
    <row r="86" spans="1:14">
      <c r="A86" s="60"/>
      <c r="B86" s="61" t="s">
        <v>87</v>
      </c>
      <c r="C86" s="62"/>
      <c r="D86" s="62"/>
      <c r="E86" s="62"/>
      <c r="F86" s="62"/>
      <c r="G86" s="103"/>
      <c r="H86" s="104"/>
      <c r="I86" s="105">
        <f>I40+I46+I78+I81</f>
        <v>203260856.87</v>
      </c>
      <c r="J86" s="105">
        <v>165276494.76000002</v>
      </c>
      <c r="K86" s="105">
        <f>K40+K46+K78+K81</f>
        <v>144564004</v>
      </c>
      <c r="L86" s="105">
        <f>L40+L46+L78+L81</f>
        <v>147017236.46999997</v>
      </c>
      <c r="M86" s="106">
        <f>M40+M46+M78+M81</f>
        <v>37984362.109999999</v>
      </c>
      <c r="N86" s="19">
        <f t="shared" si="7"/>
        <v>0.22982313465176973</v>
      </c>
    </row>
    <row r="87" spans="1:14">
      <c r="A87" s="28"/>
      <c r="B87" s="67"/>
      <c r="C87" s="27"/>
      <c r="D87" s="27"/>
      <c r="E87" s="27"/>
      <c r="F87" s="27"/>
      <c r="G87" s="107"/>
      <c r="H87" s="108"/>
      <c r="I87" s="108"/>
      <c r="J87" s="99"/>
      <c r="K87" s="99"/>
      <c r="L87" s="25"/>
      <c r="M87" s="26">
        <v>0</v>
      </c>
      <c r="N87" s="19"/>
    </row>
    <row r="88" spans="1:14">
      <c r="A88" s="12" t="s">
        <v>88</v>
      </c>
      <c r="B88" s="68"/>
      <c r="C88" s="69"/>
      <c r="D88" s="69"/>
      <c r="E88" s="69"/>
      <c r="F88" s="69"/>
      <c r="G88" s="109"/>
      <c r="H88" s="110"/>
      <c r="I88" s="110"/>
      <c r="J88" s="96"/>
      <c r="K88" s="96"/>
      <c r="L88" s="17"/>
      <c r="M88" s="26">
        <v>0</v>
      </c>
      <c r="N88" s="19"/>
    </row>
    <row r="89" spans="1:14">
      <c r="A89" s="12"/>
      <c r="B89" s="13" t="s">
        <v>89</v>
      </c>
      <c r="C89" s="14"/>
      <c r="D89" s="14"/>
      <c r="E89" s="14"/>
      <c r="F89" s="14"/>
      <c r="G89" s="109"/>
      <c r="H89" s="110"/>
      <c r="I89" s="110"/>
      <c r="J89" s="96"/>
      <c r="K89" s="96">
        <v>0</v>
      </c>
      <c r="L89" s="17">
        <v>0</v>
      </c>
      <c r="M89" s="26">
        <v>0</v>
      </c>
      <c r="N89" s="19"/>
    </row>
    <row r="90" spans="1:14">
      <c r="A90" s="12"/>
      <c r="B90" s="13" t="s">
        <v>90</v>
      </c>
      <c r="C90" s="14"/>
      <c r="D90" s="14"/>
      <c r="E90" s="14"/>
      <c r="F90" s="14"/>
      <c r="G90" s="109"/>
      <c r="H90" s="110"/>
      <c r="I90" s="110"/>
      <c r="J90" s="96"/>
      <c r="K90" s="96">
        <v>0</v>
      </c>
      <c r="L90" s="17">
        <v>38821.909999999996</v>
      </c>
      <c r="M90" s="111">
        <f>I90-J90</f>
        <v>0</v>
      </c>
      <c r="N90" s="19" t="e">
        <f t="shared" si="7"/>
        <v>#DIV/0!</v>
      </c>
    </row>
    <row r="91" spans="1:14">
      <c r="A91" s="60"/>
      <c r="B91" s="61" t="s">
        <v>91</v>
      </c>
      <c r="C91" s="62"/>
      <c r="D91" s="62"/>
      <c r="E91" s="62"/>
      <c r="F91" s="62"/>
      <c r="G91" s="103"/>
      <c r="H91" s="104"/>
      <c r="I91" s="105">
        <f>I90+I89</f>
        <v>0</v>
      </c>
      <c r="J91" s="105">
        <v>0</v>
      </c>
      <c r="K91" s="105">
        <f>K90+K89</f>
        <v>0</v>
      </c>
      <c r="L91" s="105">
        <f>L90+L89</f>
        <v>38821.909999999996</v>
      </c>
      <c r="M91" s="106">
        <f>M90+M89</f>
        <v>0</v>
      </c>
      <c r="N91" s="19" t="e">
        <f t="shared" si="7"/>
        <v>#DIV/0!</v>
      </c>
    </row>
    <row r="92" spans="1:14">
      <c r="A92" s="28"/>
      <c r="B92" s="67"/>
      <c r="C92" s="27"/>
      <c r="D92" s="27"/>
      <c r="E92" s="27"/>
      <c r="F92" s="27"/>
      <c r="G92" s="107"/>
      <c r="H92" s="108"/>
      <c r="I92" s="108"/>
      <c r="J92" s="99"/>
      <c r="K92" s="99"/>
      <c r="L92" s="25"/>
      <c r="M92" s="26">
        <v>0</v>
      </c>
      <c r="N92" s="19"/>
    </row>
    <row r="93" spans="1:14">
      <c r="A93" s="112" t="s">
        <v>92</v>
      </c>
      <c r="B93" s="67"/>
      <c r="C93" s="22"/>
      <c r="D93" s="113"/>
      <c r="E93" s="113"/>
      <c r="F93" s="113"/>
      <c r="G93" s="109"/>
      <c r="H93" s="110"/>
      <c r="I93" s="96">
        <f>I37+I86+I91</f>
        <v>305775052.22000003</v>
      </c>
      <c r="J93" s="96">
        <v>264027798.42000002</v>
      </c>
      <c r="K93" s="96">
        <f>K37+K86+K91</f>
        <v>231391339</v>
      </c>
      <c r="L93" s="96">
        <f>L37+L86+L91</f>
        <v>231938649.25999996</v>
      </c>
      <c r="M93" s="101">
        <f>M37+M86+M91</f>
        <v>41747253.799999967</v>
      </c>
      <c r="N93" s="19">
        <f t="shared" si="7"/>
        <v>0.15811688788008174</v>
      </c>
    </row>
    <row r="94" spans="1:14">
      <c r="A94" s="28"/>
      <c r="B94" s="67"/>
      <c r="C94" s="27"/>
      <c r="D94" s="27"/>
      <c r="E94" s="27"/>
      <c r="F94" s="27"/>
      <c r="G94" s="107"/>
      <c r="H94" s="108"/>
      <c r="I94" s="108"/>
      <c r="J94" s="99"/>
      <c r="K94" s="108"/>
      <c r="L94" s="24"/>
      <c r="M94" s="26">
        <v>0</v>
      </c>
      <c r="N94" s="19"/>
    </row>
    <row r="95" spans="1:14">
      <c r="A95" s="12" t="s">
        <v>93</v>
      </c>
      <c r="B95" s="68"/>
      <c r="C95" s="69"/>
      <c r="D95" s="113"/>
      <c r="E95" s="113"/>
      <c r="F95" s="113"/>
      <c r="G95" s="109"/>
      <c r="H95" s="110"/>
      <c r="I95" s="110"/>
      <c r="J95" s="96"/>
      <c r="K95" s="110"/>
      <c r="L95" s="16"/>
      <c r="M95" s="26">
        <v>0</v>
      </c>
      <c r="N95" s="19"/>
    </row>
    <row r="96" spans="1:14">
      <c r="A96" s="28"/>
      <c r="B96" s="13" t="s">
        <v>94</v>
      </c>
      <c r="C96" s="114"/>
      <c r="D96" s="69"/>
      <c r="E96" s="113"/>
      <c r="F96" s="113"/>
      <c r="G96" s="107"/>
      <c r="H96" s="108"/>
      <c r="I96" s="108"/>
      <c r="J96" s="99"/>
      <c r="K96" s="108"/>
      <c r="L96" s="24"/>
      <c r="M96" s="26">
        <v>0</v>
      </c>
      <c r="N96" s="19"/>
    </row>
    <row r="97" spans="1:14">
      <c r="A97" s="28"/>
      <c r="B97" s="13" t="s">
        <v>95</v>
      </c>
      <c r="C97" s="114"/>
      <c r="D97" s="69"/>
      <c r="E97" s="113"/>
      <c r="F97" s="113"/>
      <c r="G97" s="107"/>
      <c r="H97" s="108"/>
      <c r="I97" s="108"/>
      <c r="J97" s="99"/>
      <c r="K97" s="108"/>
      <c r="L97" s="24"/>
      <c r="M97" s="26">
        <v>0</v>
      </c>
      <c r="N97" s="19"/>
    </row>
    <row r="98" spans="1:14">
      <c r="A98" s="28"/>
      <c r="B98" s="13" t="s">
        <v>96</v>
      </c>
      <c r="C98" s="114"/>
      <c r="D98" s="69"/>
      <c r="E98" s="113"/>
      <c r="F98" s="113"/>
      <c r="G98" s="107"/>
      <c r="H98" s="108"/>
      <c r="I98" s="115">
        <f>-[1]SP!P636</f>
        <v>-287897837.58999997</v>
      </c>
      <c r="J98" s="99">
        <v>-287897837.58999997</v>
      </c>
      <c r="K98" s="79">
        <v>-287897837.58999997</v>
      </c>
      <c r="L98" s="49">
        <v>-287897837.58999997</v>
      </c>
      <c r="M98" s="26">
        <f>I98-J98</f>
        <v>0</v>
      </c>
      <c r="N98" s="19">
        <f t="shared" si="7"/>
        <v>0</v>
      </c>
    </row>
    <row r="99" spans="1:14">
      <c r="A99" s="28"/>
      <c r="B99" s="13" t="s">
        <v>97</v>
      </c>
      <c r="C99" s="114"/>
      <c r="D99" s="69"/>
      <c r="E99" s="113"/>
      <c r="F99" s="113"/>
      <c r="G99" s="107"/>
      <c r="H99" s="108"/>
      <c r="I99" s="115">
        <f>-[1]SP!P642</f>
        <v>-3086241.38</v>
      </c>
      <c r="J99" s="99">
        <v>-2212062.52</v>
      </c>
      <c r="K99" s="79">
        <v>-18361779</v>
      </c>
      <c r="L99" s="49">
        <v>-2716356.47</v>
      </c>
      <c r="M99" s="26">
        <f>I99-J99</f>
        <v>-874178.85999999987</v>
      </c>
      <c r="N99" s="19">
        <f t="shared" si="7"/>
        <v>0.39518723006074885</v>
      </c>
    </row>
    <row r="100" spans="1:14">
      <c r="A100" s="60"/>
      <c r="B100" s="61" t="s">
        <v>98</v>
      </c>
      <c r="C100" s="62"/>
      <c r="D100" s="62"/>
      <c r="E100" s="62"/>
      <c r="F100" s="62"/>
      <c r="G100" s="103"/>
      <c r="H100" s="103"/>
      <c r="I100" s="116">
        <f>SUM(I96:I99)</f>
        <v>-290984078.96999997</v>
      </c>
      <c r="J100" s="116">
        <v>-290109900.10999995</v>
      </c>
      <c r="K100" s="116">
        <v>-306259616.58999997</v>
      </c>
      <c r="L100" s="116">
        <v>-290614194.06</v>
      </c>
      <c r="M100" s="117">
        <f>I100-J100</f>
        <v>-874178.86000001431</v>
      </c>
      <c r="N100" s="118" t="s">
        <v>99</v>
      </c>
    </row>
    <row r="101" spans="1:14">
      <c r="A101" s="119"/>
      <c r="B101" s="216"/>
      <c r="C101" s="216"/>
      <c r="D101" s="216"/>
      <c r="E101" s="216"/>
      <c r="F101" s="216"/>
      <c r="G101" s="120"/>
      <c r="H101" s="120"/>
      <c r="I101" s="120"/>
      <c r="J101" s="121"/>
      <c r="K101" s="120"/>
      <c r="L101" s="120"/>
      <c r="M101" s="122"/>
      <c r="N101" s="21"/>
    </row>
  </sheetData>
  <mergeCells count="39">
    <mergeCell ref="C72:F72"/>
    <mergeCell ref="B101:F101"/>
    <mergeCell ref="C63:F63"/>
    <mergeCell ref="C64:F64"/>
    <mergeCell ref="C67:F67"/>
    <mergeCell ref="C68:F68"/>
    <mergeCell ref="C70:F70"/>
    <mergeCell ref="C71:E71"/>
    <mergeCell ref="C62:F62"/>
    <mergeCell ref="C34:E34"/>
    <mergeCell ref="G34:H34"/>
    <mergeCell ref="B40:C40"/>
    <mergeCell ref="C41:E41"/>
    <mergeCell ref="C42:E42"/>
    <mergeCell ref="C43:E43"/>
    <mergeCell ref="C44:E44"/>
    <mergeCell ref="B46:F46"/>
    <mergeCell ref="C47:E47"/>
    <mergeCell ref="C58:E58"/>
    <mergeCell ref="C61:F61"/>
    <mergeCell ref="C29:E29"/>
    <mergeCell ref="B7:E7"/>
    <mergeCell ref="B13:E13"/>
    <mergeCell ref="C14:D14"/>
    <mergeCell ref="C17:D17"/>
    <mergeCell ref="C21:E21"/>
    <mergeCell ref="C22:E22"/>
    <mergeCell ref="C23:E23"/>
    <mergeCell ref="C24:E24"/>
    <mergeCell ref="C25:E25"/>
    <mergeCell ref="C26:E26"/>
    <mergeCell ref="B28:F28"/>
    <mergeCell ref="A1:N2"/>
    <mergeCell ref="A4:H5"/>
    <mergeCell ref="I4:I5"/>
    <mergeCell ref="J4:J5"/>
    <mergeCell ref="K4:K5"/>
    <mergeCell ref="L4:L5"/>
    <mergeCell ref="M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9"/>
  <sheetViews>
    <sheetView workbookViewId="0">
      <selection activeCell="J75" sqref="J75:K76"/>
    </sheetView>
  </sheetViews>
  <sheetFormatPr defaultColWidth="9.28515625" defaultRowHeight="15"/>
  <cols>
    <col min="1" max="1" width="5.42578125" customWidth="1"/>
    <col min="2" max="2" width="7.5703125" customWidth="1"/>
    <col min="3" max="3" width="3.5703125" customWidth="1"/>
    <col min="4" max="4" width="4" customWidth="1"/>
    <col min="5" max="5" width="3.42578125" customWidth="1"/>
    <col min="6" max="6" width="4.140625" customWidth="1"/>
    <col min="7" max="7" width="12.5703125" customWidth="1"/>
    <col min="8" max="8" width="10.5703125" customWidth="1"/>
    <col min="9" max="9" width="9" customWidth="1"/>
    <col min="10" max="10" width="10.7109375" customWidth="1"/>
    <col min="11" max="11" width="10.140625" customWidth="1"/>
    <col min="12" max="12" width="3.7109375" hidden="1" customWidth="1"/>
    <col min="13" max="13" width="4" hidden="1" customWidth="1"/>
    <col min="14" max="14" width="11.5703125" customWidth="1"/>
    <col min="15" max="15" width="6.42578125" customWidth="1"/>
    <col min="17" max="17" width="19.7109375" customWidth="1"/>
    <col min="18" max="18" width="18.28515625" customWidth="1"/>
  </cols>
  <sheetData>
    <row r="1" spans="1:18" ht="23.25" customHeight="1">
      <c r="A1" s="224" t="s">
        <v>101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6"/>
    </row>
    <row r="2" spans="1:18" ht="24" customHeight="1">
      <c r="A2" s="227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9"/>
    </row>
    <row r="3" spans="1:18" ht="18.75">
      <c r="A3" s="125"/>
      <c r="B3" s="125"/>
      <c r="C3" s="125"/>
      <c r="D3" s="125"/>
      <c r="E3" s="125"/>
      <c r="F3" s="125"/>
      <c r="G3" s="125"/>
      <c r="H3" s="126"/>
      <c r="I3" s="126"/>
      <c r="J3" s="126"/>
      <c r="K3" s="126"/>
      <c r="L3" s="127"/>
      <c r="M3" s="128"/>
      <c r="N3" s="129"/>
      <c r="O3" s="129"/>
    </row>
    <row r="4" spans="1:18" ht="15" customHeight="1">
      <c r="A4" s="230" t="s">
        <v>102</v>
      </c>
      <c r="B4" s="231"/>
      <c r="C4" s="231"/>
      <c r="D4" s="231"/>
      <c r="E4" s="231"/>
      <c r="F4" s="231"/>
      <c r="G4" s="231"/>
      <c r="H4" s="231"/>
      <c r="I4" s="231"/>
      <c r="J4" s="234">
        <v>2022</v>
      </c>
      <c r="K4" s="236">
        <v>2021</v>
      </c>
      <c r="L4" s="236">
        <v>2018</v>
      </c>
      <c r="M4" s="236">
        <v>2017</v>
      </c>
      <c r="N4" s="238" t="s">
        <v>103</v>
      </c>
      <c r="O4" s="239"/>
    </row>
    <row r="5" spans="1:18" ht="20.45" customHeight="1">
      <c r="A5" s="232"/>
      <c r="B5" s="233"/>
      <c r="C5" s="233"/>
      <c r="D5" s="233"/>
      <c r="E5" s="233"/>
      <c r="F5" s="233"/>
      <c r="G5" s="233"/>
      <c r="H5" s="233"/>
      <c r="I5" s="233"/>
      <c r="J5" s="235"/>
      <c r="K5" s="237"/>
      <c r="L5" s="237"/>
      <c r="M5" s="237"/>
      <c r="N5" s="130" t="s">
        <v>6</v>
      </c>
      <c r="O5" s="130" t="s">
        <v>7</v>
      </c>
    </row>
    <row r="6" spans="1:18">
      <c r="A6" s="5" t="s">
        <v>104</v>
      </c>
      <c r="B6" s="6"/>
      <c r="C6" s="6"/>
      <c r="D6" s="6"/>
      <c r="E6" s="6"/>
      <c r="F6" s="6"/>
      <c r="G6" s="6"/>
      <c r="H6" s="131"/>
      <c r="I6" s="131"/>
      <c r="J6" s="132"/>
      <c r="K6" s="133"/>
      <c r="L6" s="134"/>
      <c r="M6" s="134"/>
      <c r="N6" s="135"/>
      <c r="O6" s="11"/>
    </row>
    <row r="7" spans="1:18">
      <c r="A7" s="20"/>
      <c r="B7" s="14" t="s">
        <v>105</v>
      </c>
      <c r="C7" s="123"/>
      <c r="D7" s="14"/>
      <c r="E7" s="22"/>
      <c r="F7" s="27"/>
      <c r="G7" s="27"/>
      <c r="H7" s="136"/>
      <c r="I7" s="136"/>
      <c r="J7" s="137">
        <f>[1]SP!D654</f>
        <v>10821541.51</v>
      </c>
      <c r="K7" s="17">
        <v>10821542</v>
      </c>
      <c r="L7" s="45">
        <v>10821541.51</v>
      </c>
      <c r="M7" s="45">
        <f>'[2]ALLEGATO 2.1 (SP)'!T574</f>
        <v>10821541.51</v>
      </c>
      <c r="N7" s="73">
        <f>J7-K7</f>
        <v>-0.49000000022351742</v>
      </c>
      <c r="O7" s="138">
        <f>N7/K7</f>
        <v>-4.5280053454814241E-8</v>
      </c>
      <c r="Q7" s="139"/>
      <c r="R7" s="140"/>
    </row>
    <row r="8" spans="1:18">
      <c r="A8" s="20"/>
      <c r="B8" s="14" t="s">
        <v>106</v>
      </c>
      <c r="C8" s="123"/>
      <c r="D8" s="14"/>
      <c r="E8" s="22"/>
      <c r="F8" s="27"/>
      <c r="G8" s="27"/>
      <c r="H8" s="136"/>
      <c r="I8" s="136"/>
      <c r="J8" s="137">
        <f>J9+J10+SUM(J14:J16)</f>
        <v>109990284.80999999</v>
      </c>
      <c r="K8" s="45">
        <v>84463859</v>
      </c>
      <c r="L8" s="45">
        <f>L9+L10+SUM(L14:L16)</f>
        <v>73797652.439999998</v>
      </c>
      <c r="M8" s="45">
        <f>M9+M10+SUM(M14:M16)</f>
        <v>66055868.360000007</v>
      </c>
      <c r="N8" s="45">
        <f>N9+N10+SUM(N14:N16)</f>
        <v>25526425.809999995</v>
      </c>
      <c r="O8" s="138">
        <f t="shared" ref="O8:O71" si="0">N8/K8</f>
        <v>0.30221713893039148</v>
      </c>
      <c r="Q8" s="139"/>
      <c r="R8" s="140"/>
    </row>
    <row r="9" spans="1:18">
      <c r="A9" s="20"/>
      <c r="B9" s="27" t="s">
        <v>107</v>
      </c>
      <c r="C9" s="141"/>
      <c r="D9" s="123"/>
      <c r="E9" s="27"/>
      <c r="F9" s="27"/>
      <c r="G9" s="27"/>
      <c r="H9" s="136"/>
      <c r="I9" s="136"/>
      <c r="J9" s="137"/>
      <c r="K9" s="17"/>
      <c r="L9" s="45">
        <v>0</v>
      </c>
      <c r="M9" s="45">
        <f>'[2]ALLEGATO 2.1 (SP)'!U577</f>
        <v>0</v>
      </c>
      <c r="N9" s="73">
        <f t="shared" ref="N9:N14" si="1">J9-K9</f>
        <v>0</v>
      </c>
      <c r="O9" s="138"/>
      <c r="Q9" s="139"/>
      <c r="R9" s="140"/>
    </row>
    <row r="10" spans="1:18">
      <c r="A10" s="20"/>
      <c r="B10" s="27" t="s">
        <v>108</v>
      </c>
      <c r="C10" s="42"/>
      <c r="D10" s="123"/>
      <c r="E10" s="27"/>
      <c r="F10" s="27"/>
      <c r="G10" s="27"/>
      <c r="H10" s="23"/>
      <c r="I10" s="23"/>
      <c r="J10" s="142">
        <f>SUM(J11:J13)</f>
        <v>29700383.829999998</v>
      </c>
      <c r="K10" s="49">
        <v>3321455</v>
      </c>
      <c r="L10" s="49">
        <f>SUM(L11:L13)</f>
        <v>3327652.27</v>
      </c>
      <c r="M10" s="49">
        <f>SUM(M11:M13)</f>
        <v>135652.26999999999</v>
      </c>
      <c r="N10" s="73">
        <f t="shared" si="1"/>
        <v>26378928.829999998</v>
      </c>
      <c r="O10" s="138">
        <f t="shared" si="0"/>
        <v>7.941979894353528</v>
      </c>
      <c r="Q10" s="139"/>
      <c r="R10" s="140"/>
    </row>
    <row r="11" spans="1:18">
      <c r="A11" s="20"/>
      <c r="B11" s="30" t="s">
        <v>109</v>
      </c>
      <c r="C11" s="42"/>
      <c r="D11" s="42"/>
      <c r="E11" s="123"/>
      <c r="F11" s="30"/>
      <c r="G11" s="27"/>
      <c r="H11" s="23"/>
      <c r="I11" s="23"/>
      <c r="J11" s="142">
        <f>[1]SP!D661</f>
        <v>129454.79</v>
      </c>
      <c r="K11" s="25">
        <v>129455</v>
      </c>
      <c r="L11" s="49">
        <v>135652.26999999999</v>
      </c>
      <c r="M11" s="49">
        <f>'[2]ALLEGATO 2.1 (SP)'!U580</f>
        <v>135652.26999999999</v>
      </c>
      <c r="N11" s="73">
        <f t="shared" si="1"/>
        <v>-0.21000000000640284</v>
      </c>
      <c r="O11" s="138">
        <f t="shared" si="0"/>
        <v>-1.62218531541001E-6</v>
      </c>
      <c r="Q11" s="139"/>
      <c r="R11" s="140"/>
    </row>
    <row r="12" spans="1:18">
      <c r="A12" s="20"/>
      <c r="B12" s="30" t="s">
        <v>110</v>
      </c>
      <c r="C12" s="42"/>
      <c r="D12" s="42"/>
      <c r="E12" s="123"/>
      <c r="F12" s="30"/>
      <c r="G12" s="27"/>
      <c r="H12" s="31"/>
      <c r="I12" s="31"/>
      <c r="J12" s="143"/>
      <c r="K12" s="33"/>
      <c r="L12" s="82"/>
      <c r="M12" s="82"/>
      <c r="N12" s="73">
        <f t="shared" si="1"/>
        <v>0</v>
      </c>
      <c r="O12" s="138"/>
      <c r="Q12" s="139"/>
      <c r="R12" s="140"/>
    </row>
    <row r="13" spans="1:18">
      <c r="A13" s="20"/>
      <c r="B13" s="30" t="s">
        <v>111</v>
      </c>
      <c r="C13" s="42"/>
      <c r="D13" s="42"/>
      <c r="E13" s="123"/>
      <c r="F13" s="30"/>
      <c r="G13" s="27"/>
      <c r="H13" s="31"/>
      <c r="I13" s="31"/>
      <c r="J13" s="143">
        <f>[1]SP!D667</f>
        <v>29570929.039999999</v>
      </c>
      <c r="K13" s="33">
        <v>3192000</v>
      </c>
      <c r="L13" s="49">
        <v>3192000</v>
      </c>
      <c r="M13" s="82"/>
      <c r="N13" s="73">
        <f t="shared" si="1"/>
        <v>26378929.039999999</v>
      </c>
      <c r="O13" s="138">
        <f t="shared" si="0"/>
        <v>8.2640755137844604</v>
      </c>
      <c r="Q13" s="139"/>
      <c r="R13" s="140"/>
    </row>
    <row r="14" spans="1:18">
      <c r="A14" s="20"/>
      <c r="B14" s="27" t="s">
        <v>112</v>
      </c>
      <c r="C14" s="42"/>
      <c r="D14" s="123"/>
      <c r="E14" s="27"/>
      <c r="F14" s="27"/>
      <c r="G14" s="27"/>
      <c r="H14" s="23"/>
      <c r="I14" s="23"/>
      <c r="J14" s="142">
        <f>[1]SP!D677</f>
        <v>23690464.890000001</v>
      </c>
      <c r="K14" s="25">
        <v>25794192</v>
      </c>
      <c r="L14" s="49">
        <v>23886631.690000005</v>
      </c>
      <c r="M14" s="49">
        <f>'[2]ALLEGATO 2.1 (SP)'!U587</f>
        <v>21095973.690000001</v>
      </c>
      <c r="N14" s="73">
        <f t="shared" si="1"/>
        <v>-2103727.1099999994</v>
      </c>
      <c r="O14" s="138">
        <f t="shared" si="0"/>
        <v>-8.1558170536995281E-2</v>
      </c>
      <c r="Q14" s="139"/>
      <c r="R14" s="140"/>
    </row>
    <row r="15" spans="1:18">
      <c r="A15" s="20"/>
      <c r="B15" s="27" t="s">
        <v>113</v>
      </c>
      <c r="C15" s="42"/>
      <c r="D15" s="123"/>
      <c r="E15" s="27"/>
      <c r="F15" s="27"/>
      <c r="G15" s="27"/>
      <c r="H15" s="23"/>
      <c r="I15" s="23"/>
      <c r="J15" s="142"/>
      <c r="K15" s="25"/>
      <c r="L15" s="49">
        <v>0</v>
      </c>
      <c r="M15" s="49">
        <f>'[2]ALLEGATO 2.1 (SP)'!T623</f>
        <v>0</v>
      </c>
      <c r="N15" s="73">
        <f>K15-L15</f>
        <v>0</v>
      </c>
      <c r="O15" s="138"/>
      <c r="Q15" s="139"/>
      <c r="R15" s="140"/>
    </row>
    <row r="16" spans="1:18">
      <c r="A16" s="20"/>
      <c r="B16" s="27" t="s">
        <v>114</v>
      </c>
      <c r="C16" s="42"/>
      <c r="D16" s="123"/>
      <c r="E16" s="27"/>
      <c r="F16" s="27"/>
      <c r="G16" s="27"/>
      <c r="H16" s="23"/>
      <c r="I16" s="23"/>
      <c r="J16" s="142">
        <f>[1]SP!D718</f>
        <v>56599436.089999996</v>
      </c>
      <c r="K16" s="25">
        <v>55348212</v>
      </c>
      <c r="L16" s="49">
        <v>46583368.479999997</v>
      </c>
      <c r="M16" s="49">
        <f>'[2]ALLEGATO 2.1 (SP)'!U625</f>
        <v>44824242.399999999</v>
      </c>
      <c r="N16" s="73">
        <f>J16-K16</f>
        <v>1251224.0899999961</v>
      </c>
      <c r="O16" s="138">
        <f t="shared" si="0"/>
        <v>2.2606404882600292E-2</v>
      </c>
      <c r="Q16" s="139"/>
      <c r="R16" s="140"/>
    </row>
    <row r="17" spans="1:18">
      <c r="A17" s="20"/>
      <c r="B17" s="14" t="s">
        <v>115</v>
      </c>
      <c r="C17" s="123"/>
      <c r="D17" s="14"/>
      <c r="E17" s="22"/>
      <c r="F17" s="27"/>
      <c r="G17" s="27"/>
      <c r="H17" s="136"/>
      <c r="I17" s="136"/>
      <c r="J17" s="137">
        <f>[1]SP!D754</f>
        <v>1600795.76</v>
      </c>
      <c r="K17" s="17">
        <v>348211</v>
      </c>
      <c r="L17" s="45">
        <v>209579.84000000003</v>
      </c>
      <c r="M17" s="45">
        <f>'[2]ALLEGATO 2.1 (SP)'!U630</f>
        <v>201237.7</v>
      </c>
      <c r="N17" s="73">
        <f>J17-K17</f>
        <v>1252584.76</v>
      </c>
      <c r="O17" s="138">
        <f t="shared" si="0"/>
        <v>3.597200433070753</v>
      </c>
      <c r="Q17" s="139"/>
      <c r="R17" s="140"/>
    </row>
    <row r="18" spans="1:18">
      <c r="A18" s="20"/>
      <c r="B18" s="14" t="s">
        <v>116</v>
      </c>
      <c r="C18" s="123"/>
      <c r="D18" s="14"/>
      <c r="E18" s="22"/>
      <c r="F18" s="27"/>
      <c r="G18" s="27"/>
      <c r="H18" s="136"/>
      <c r="I18" s="136"/>
      <c r="J18" s="137"/>
      <c r="K18" s="17"/>
      <c r="L18" s="45">
        <v>0</v>
      </c>
      <c r="M18" s="45">
        <f>'[2]ALLEGATO 2.1 (SP)'!T648</f>
        <v>0</v>
      </c>
      <c r="N18" s="73">
        <f>K18-L18</f>
        <v>0</v>
      </c>
      <c r="O18" s="138"/>
      <c r="Q18" s="139"/>
      <c r="R18" s="140"/>
    </row>
    <row r="19" spans="1:18">
      <c r="A19" s="20"/>
      <c r="B19" s="14" t="s">
        <v>117</v>
      </c>
      <c r="C19" s="123"/>
      <c r="D19" s="14"/>
      <c r="E19" s="22"/>
      <c r="F19" s="27"/>
      <c r="G19" s="27"/>
      <c r="H19" s="136"/>
      <c r="I19" s="136"/>
      <c r="J19" s="137"/>
      <c r="K19" s="17"/>
      <c r="L19" s="45">
        <v>0</v>
      </c>
      <c r="M19" s="45">
        <f>'[2]ALLEGATO 2.1 (SP)'!T661</f>
        <v>0</v>
      </c>
      <c r="N19" s="73">
        <f>K19-L19</f>
        <v>0</v>
      </c>
      <c r="O19" s="138"/>
      <c r="Q19" s="139"/>
      <c r="R19" s="140"/>
    </row>
    <row r="20" spans="1:18">
      <c r="A20" s="20"/>
      <c r="B20" s="14" t="s">
        <v>118</v>
      </c>
      <c r="C20" s="123"/>
      <c r="D20" s="14"/>
      <c r="E20" s="22"/>
      <c r="F20" s="27"/>
      <c r="G20" s="27"/>
      <c r="H20" s="136"/>
      <c r="I20" s="136"/>
      <c r="J20" s="137">
        <f>[1]SP!D808</f>
        <v>16890224.350000001</v>
      </c>
      <c r="K20" s="17">
        <v>16724811</v>
      </c>
      <c r="L20" s="45">
        <v>14941547.189999999</v>
      </c>
      <c r="M20" s="45">
        <f>'[2]ALLEGATO 2.1 (SP)'!U679</f>
        <v>14401632.789999999</v>
      </c>
      <c r="N20" s="73">
        <f>J20-K20</f>
        <v>165413.35000000149</v>
      </c>
      <c r="O20" s="138">
        <f t="shared" si="0"/>
        <v>9.8902971160631653E-3</v>
      </c>
      <c r="Q20" s="139"/>
      <c r="R20" s="140"/>
    </row>
    <row r="21" spans="1:18">
      <c r="A21" s="20"/>
      <c r="B21" s="14" t="s">
        <v>119</v>
      </c>
      <c r="C21" s="123"/>
      <c r="D21" s="14"/>
      <c r="E21" s="22"/>
      <c r="F21" s="27"/>
      <c r="G21" s="27"/>
      <c r="H21" s="136"/>
      <c r="I21" s="136"/>
      <c r="J21" s="137">
        <v>77061</v>
      </c>
      <c r="K21" s="17">
        <v>165413</v>
      </c>
      <c r="L21" s="45">
        <v>1022468</v>
      </c>
      <c r="M21" s="45">
        <f>'[2]ALLEGATO 2.1 (SP)'!U698</f>
        <v>539914.4000000786</v>
      </c>
      <c r="N21" s="73">
        <f>J21-K21</f>
        <v>-88352</v>
      </c>
      <c r="O21" s="138">
        <f t="shared" si="0"/>
        <v>-0.5341297237822904</v>
      </c>
      <c r="Q21" s="139"/>
      <c r="R21" s="140"/>
    </row>
    <row r="22" spans="1:18">
      <c r="A22" s="60"/>
      <c r="B22" s="62" t="s">
        <v>40</v>
      </c>
      <c r="C22" s="62"/>
      <c r="D22" s="62"/>
      <c r="E22" s="62"/>
      <c r="F22" s="62"/>
      <c r="G22" s="62"/>
      <c r="H22" s="63"/>
      <c r="I22" s="63"/>
      <c r="J22" s="144">
        <f>J7+J8+SUM(J17:J21)</f>
        <v>139379907.43000001</v>
      </c>
      <c r="K22" s="145">
        <v>112523836</v>
      </c>
      <c r="L22" s="145">
        <f>L7+L8+SUM(L17:L21)</f>
        <v>100792788.98</v>
      </c>
      <c r="M22" s="145">
        <f>M7+M8+SUM(M17:M21)</f>
        <v>92020194.76000008</v>
      </c>
      <c r="N22" s="145">
        <f>N7+N8+SUM(N17:N21)</f>
        <v>26856071.429999996</v>
      </c>
      <c r="O22" s="138">
        <f t="shared" si="0"/>
        <v>0.23867006658038209</v>
      </c>
      <c r="Q22" s="139"/>
      <c r="R22" s="140"/>
    </row>
    <row r="23" spans="1:18">
      <c r="A23" s="28"/>
      <c r="B23" s="42"/>
      <c r="C23" s="27"/>
      <c r="D23" s="27"/>
      <c r="E23" s="27"/>
      <c r="F23" s="27"/>
      <c r="G23" s="27"/>
      <c r="H23" s="146"/>
      <c r="I23" s="146"/>
      <c r="J23" s="142"/>
      <c r="K23" s="25"/>
      <c r="L23" s="49"/>
      <c r="M23" s="49"/>
      <c r="N23" s="147"/>
      <c r="O23" s="138"/>
      <c r="Q23" s="139"/>
      <c r="R23" s="140"/>
    </row>
    <row r="24" spans="1:18">
      <c r="A24" s="12" t="s">
        <v>120</v>
      </c>
      <c r="B24" s="14"/>
      <c r="C24" s="14"/>
      <c r="D24" s="14"/>
      <c r="E24" s="14"/>
      <c r="F24" s="14"/>
      <c r="G24" s="14"/>
      <c r="H24" s="136"/>
      <c r="I24" s="136"/>
      <c r="J24" s="137">
        <f>J25+J26+J27+J28+J29</f>
        <v>54957397.589999996</v>
      </c>
      <c r="K24" s="45">
        <v>53627006</v>
      </c>
      <c r="L24" s="45">
        <f>L25+L26+L27+L28+L29</f>
        <v>42067514.159999996</v>
      </c>
      <c r="M24" s="45">
        <f>M25+M26+M27+M28+M29</f>
        <v>40171251.469999999</v>
      </c>
      <c r="N24" s="45">
        <f>N25+N26+N27+N28+N29</f>
        <v>1330391.5899999961</v>
      </c>
      <c r="O24" s="138">
        <f t="shared" si="0"/>
        <v>2.4808239154727307E-2</v>
      </c>
      <c r="Q24" s="139"/>
      <c r="R24" s="140"/>
    </row>
    <row r="25" spans="1:18">
      <c r="A25" s="20"/>
      <c r="B25" s="14" t="s">
        <v>121</v>
      </c>
      <c r="C25" s="123"/>
      <c r="D25" s="14"/>
      <c r="E25" s="27"/>
      <c r="F25" s="27"/>
      <c r="G25" s="27"/>
      <c r="H25" s="136"/>
      <c r="I25" s="136"/>
      <c r="J25" s="137"/>
      <c r="K25" s="17"/>
      <c r="L25" s="45">
        <v>0</v>
      </c>
      <c r="M25" s="45">
        <f>'[2]ALLEGATO 2.1 (SP)'!T702</f>
        <v>0</v>
      </c>
      <c r="N25" s="73">
        <f>J25-K25</f>
        <v>0</v>
      </c>
      <c r="O25" s="138"/>
      <c r="Q25" s="139"/>
      <c r="R25" s="140"/>
    </row>
    <row r="26" spans="1:18">
      <c r="A26" s="20"/>
      <c r="B26" s="14" t="s">
        <v>122</v>
      </c>
      <c r="C26" s="123"/>
      <c r="D26" s="14"/>
      <c r="E26" s="27"/>
      <c r="F26" s="27"/>
      <c r="G26" s="27"/>
      <c r="H26" s="136"/>
      <c r="I26" s="136"/>
      <c r="J26" s="148">
        <f>[1]SP!D834</f>
        <v>26575080.349999998</v>
      </c>
      <c r="K26" s="17">
        <v>24323222</v>
      </c>
      <c r="L26" s="45">
        <f>15635823</f>
        <v>15635823</v>
      </c>
      <c r="M26" s="45">
        <f>'[2]ALLEGATO 2.1 (SP)'!U705</f>
        <v>14895093.76</v>
      </c>
      <c r="N26" s="73">
        <f>J26-K26</f>
        <v>2251858.3499999978</v>
      </c>
      <c r="O26" s="138">
        <f t="shared" si="0"/>
        <v>9.2580594380135897E-2</v>
      </c>
      <c r="Q26" s="139"/>
      <c r="R26" s="140"/>
    </row>
    <row r="27" spans="1:18">
      <c r="A27" s="20"/>
      <c r="B27" s="14" t="s">
        <v>123</v>
      </c>
      <c r="C27" s="123"/>
      <c r="D27" s="14"/>
      <c r="E27" s="27"/>
      <c r="F27" s="27"/>
      <c r="G27" s="27"/>
      <c r="H27" s="136"/>
      <c r="I27" s="136"/>
      <c r="J27" s="137"/>
      <c r="K27" s="17"/>
      <c r="L27" s="45">
        <v>0</v>
      </c>
      <c r="M27" s="45">
        <f>'[2]ALLEGATO 2.1 (SP)'!T722</f>
        <v>0</v>
      </c>
      <c r="N27" s="73">
        <f>J27-K27</f>
        <v>0</v>
      </c>
      <c r="O27" s="138"/>
      <c r="Q27" s="139"/>
      <c r="R27" s="140"/>
    </row>
    <row r="28" spans="1:18">
      <c r="A28" s="20"/>
      <c r="B28" s="14" t="s">
        <v>124</v>
      </c>
      <c r="C28" s="123"/>
      <c r="D28" s="14"/>
      <c r="E28" s="27"/>
      <c r="F28" s="27"/>
      <c r="G28" s="27"/>
      <c r="H28" s="136"/>
      <c r="I28" s="136"/>
      <c r="J28" s="137">
        <f>[1]SP!D872+0.35</f>
        <v>22450531.739999998</v>
      </c>
      <c r="K28" s="17">
        <v>23332946</v>
      </c>
      <c r="L28" s="45">
        <v>21819640.969999999</v>
      </c>
      <c r="M28" s="45">
        <f>'[2]ALLEGATO 2.1 (SP)'!U737</f>
        <v>21781131.93</v>
      </c>
      <c r="N28" s="73">
        <f>J28-K28</f>
        <v>-882414.26000000164</v>
      </c>
      <c r="O28" s="138">
        <f t="shared" si="0"/>
        <v>-3.7818381785137703E-2</v>
      </c>
      <c r="Q28" s="139"/>
      <c r="R28" s="140"/>
    </row>
    <row r="29" spans="1:18">
      <c r="A29" s="20"/>
      <c r="B29" s="14" t="s">
        <v>125</v>
      </c>
      <c r="C29" s="123"/>
      <c r="D29" s="14"/>
      <c r="E29" s="27"/>
      <c r="F29" s="27"/>
      <c r="G29" s="27"/>
      <c r="H29" s="136"/>
      <c r="I29" s="136"/>
      <c r="J29" s="137">
        <f>[1]SP!D953</f>
        <v>5931785.5</v>
      </c>
      <c r="K29" s="17">
        <v>5970838</v>
      </c>
      <c r="L29" s="45">
        <v>4612050.1900000004</v>
      </c>
      <c r="M29" s="45">
        <f>'[2]ALLEGATO 2.1 (SP)'!U788</f>
        <v>3495025.7800000003</v>
      </c>
      <c r="N29" s="73">
        <f>J29-K29</f>
        <v>-39052.5</v>
      </c>
      <c r="O29" s="138">
        <f t="shared" si="0"/>
        <v>-6.5405392006951122E-3</v>
      </c>
      <c r="Q29" s="139"/>
      <c r="R29" s="140"/>
    </row>
    <row r="30" spans="1:18">
      <c r="A30" s="60"/>
      <c r="B30" s="62" t="s">
        <v>87</v>
      </c>
      <c r="C30" s="62"/>
      <c r="D30" s="62"/>
      <c r="E30" s="62"/>
      <c r="F30" s="62"/>
      <c r="G30" s="62"/>
      <c r="H30" s="63"/>
      <c r="I30" s="63"/>
      <c r="J30" s="144">
        <f>SUM(J25:J29)</f>
        <v>54957397.589999996</v>
      </c>
      <c r="K30" s="145">
        <v>53627006</v>
      </c>
      <c r="L30" s="145">
        <f>SUM(L25:L29)</f>
        <v>42067514.159999996</v>
      </c>
      <c r="M30" s="145">
        <f>SUM(M25:M29)</f>
        <v>40171251.469999999</v>
      </c>
      <c r="N30" s="145">
        <f>SUM(N25:N29)</f>
        <v>1330391.5899999961</v>
      </c>
      <c r="O30" s="138">
        <f t="shared" si="0"/>
        <v>2.4808239154727307E-2</v>
      </c>
      <c r="Q30" s="139"/>
      <c r="R30" s="140"/>
    </row>
    <row r="31" spans="1:18">
      <c r="A31" s="28"/>
      <c r="B31" s="42"/>
      <c r="C31" s="27"/>
      <c r="D31" s="27"/>
      <c r="E31" s="27"/>
      <c r="F31" s="27"/>
      <c r="G31" s="27"/>
      <c r="H31" s="146"/>
      <c r="I31" s="146"/>
      <c r="J31" s="142"/>
      <c r="K31" s="25"/>
      <c r="L31" s="49"/>
      <c r="M31" s="49"/>
      <c r="N31" s="147"/>
      <c r="O31" s="138"/>
      <c r="Q31" s="139"/>
      <c r="R31" s="140"/>
    </row>
    <row r="32" spans="1:18">
      <c r="A32" s="12" t="s">
        <v>126</v>
      </c>
      <c r="B32" s="14" t="s">
        <v>127</v>
      </c>
      <c r="C32" s="14"/>
      <c r="D32" s="14"/>
      <c r="E32" s="14"/>
      <c r="F32" s="14"/>
      <c r="G32" s="14"/>
      <c r="H32" s="136"/>
      <c r="I32" s="136"/>
      <c r="J32" s="137"/>
      <c r="K32" s="17"/>
      <c r="L32" s="45"/>
      <c r="M32" s="45"/>
      <c r="N32" s="73"/>
      <c r="O32" s="138"/>
      <c r="Q32" s="139"/>
      <c r="R32" s="140"/>
    </row>
    <row r="33" spans="1:18">
      <c r="A33" s="20"/>
      <c r="B33" s="14" t="s">
        <v>128</v>
      </c>
      <c r="C33" s="123"/>
      <c r="D33" s="14"/>
      <c r="E33" s="22"/>
      <c r="F33" s="27"/>
      <c r="G33" s="27"/>
      <c r="H33" s="136"/>
      <c r="I33" s="136"/>
      <c r="J33" s="137"/>
      <c r="K33" s="17"/>
      <c r="L33" s="45"/>
      <c r="M33" s="45"/>
      <c r="N33" s="73">
        <f>J33-K33</f>
        <v>0</v>
      </c>
      <c r="O33" s="138"/>
      <c r="Q33" s="139"/>
      <c r="R33" s="140"/>
    </row>
    <row r="34" spans="1:18">
      <c r="A34" s="20"/>
      <c r="B34" s="14" t="s">
        <v>129</v>
      </c>
      <c r="C34" s="123"/>
      <c r="D34" s="14"/>
      <c r="E34" s="22"/>
      <c r="F34" s="27"/>
      <c r="G34" s="27"/>
      <c r="H34" s="136"/>
      <c r="I34" s="136"/>
      <c r="J34" s="137">
        <f>[1]SP!D996</f>
        <v>397479.93</v>
      </c>
      <c r="K34" s="17">
        <v>397480</v>
      </c>
      <c r="L34" s="45">
        <v>397479.93</v>
      </c>
      <c r="M34" s="45">
        <f>'[2]ALLEGATO 2.1 (SP)'!U828</f>
        <v>397479.93000000005</v>
      </c>
      <c r="N34" s="73">
        <f>J34-K34</f>
        <v>-7.0000000006984919E-2</v>
      </c>
      <c r="O34" s="138">
        <f t="shared" si="0"/>
        <v>-1.7610948980322261E-7</v>
      </c>
      <c r="Q34" s="139"/>
      <c r="R34" s="140"/>
    </row>
    <row r="35" spans="1:18">
      <c r="A35" s="60"/>
      <c r="B35" s="62" t="s">
        <v>91</v>
      </c>
      <c r="C35" s="62"/>
      <c r="D35" s="62"/>
      <c r="E35" s="62"/>
      <c r="F35" s="62"/>
      <c r="G35" s="62"/>
      <c r="H35" s="63"/>
      <c r="I35" s="63"/>
      <c r="J35" s="149">
        <f>SUM(J33:J34)</f>
        <v>397479.93</v>
      </c>
      <c r="K35" s="9">
        <v>397480</v>
      </c>
      <c r="L35" s="134">
        <f>SUM(L33:L34)</f>
        <v>397479.93</v>
      </c>
      <c r="M35" s="134">
        <f>SUM(M33:M34)</f>
        <v>397479.93000000005</v>
      </c>
      <c r="N35" s="134">
        <f>SUM(N33:N34)</f>
        <v>-7.0000000006984919E-2</v>
      </c>
      <c r="O35" s="138">
        <f t="shared" si="0"/>
        <v>-1.7610948980322261E-7</v>
      </c>
      <c r="Q35" s="139"/>
      <c r="R35" s="140"/>
    </row>
    <row r="36" spans="1:18">
      <c r="A36" s="28"/>
      <c r="B36" s="42"/>
      <c r="C36" s="27"/>
      <c r="D36" s="27"/>
      <c r="E36" s="27"/>
      <c r="F36" s="27"/>
      <c r="G36" s="150"/>
      <c r="H36" s="151"/>
      <c r="I36" s="151"/>
      <c r="J36" s="152"/>
      <c r="K36" s="153"/>
      <c r="L36" s="154"/>
      <c r="M36" s="155"/>
      <c r="N36" s="156"/>
      <c r="O36" s="138"/>
      <c r="Q36" s="139"/>
      <c r="R36" s="140"/>
    </row>
    <row r="37" spans="1:18" ht="15.75" customHeight="1">
      <c r="A37" s="12" t="s">
        <v>130</v>
      </c>
      <c r="B37" s="157"/>
      <c r="C37" s="157"/>
      <c r="D37" s="157"/>
      <c r="E37" s="157"/>
      <c r="F37" s="157"/>
      <c r="G37" s="157"/>
      <c r="H37" s="158"/>
      <c r="I37" s="159"/>
      <c r="J37" s="160"/>
      <c r="K37" s="161"/>
      <c r="L37" s="17"/>
      <c r="M37" s="45"/>
      <c r="N37" s="73"/>
      <c r="O37" s="138"/>
      <c r="Q37" s="139"/>
      <c r="R37" s="140"/>
    </row>
    <row r="38" spans="1:18">
      <c r="A38" s="12"/>
      <c r="B38" s="162"/>
      <c r="C38" s="162"/>
      <c r="D38" s="162"/>
      <c r="E38" s="162"/>
      <c r="F38" s="162"/>
      <c r="G38" s="162"/>
      <c r="H38" s="163" t="s">
        <v>29</v>
      </c>
      <c r="I38" s="164" t="s">
        <v>30</v>
      </c>
      <c r="J38" s="160"/>
      <c r="K38" s="161"/>
      <c r="L38" s="17"/>
      <c r="M38" s="45"/>
      <c r="N38" s="73"/>
      <c r="O38" s="138"/>
      <c r="Q38" s="139"/>
      <c r="R38" s="140"/>
    </row>
    <row r="39" spans="1:18">
      <c r="A39" s="12"/>
      <c r="B39" s="14" t="s">
        <v>131</v>
      </c>
      <c r="C39" s="123"/>
      <c r="D39" s="14"/>
      <c r="E39" s="14"/>
      <c r="F39" s="14"/>
      <c r="G39" s="165"/>
      <c r="H39" s="166">
        <f>'[2]ALLEGATO 2.1 (SP)'!U836</f>
        <v>0</v>
      </c>
      <c r="I39" s="167"/>
      <c r="J39" s="168"/>
      <c r="K39" s="169"/>
      <c r="L39" s="17">
        <v>0</v>
      </c>
      <c r="M39" s="45">
        <f>I39+L39</f>
        <v>0</v>
      </c>
      <c r="N39" s="73">
        <f t="shared" ref="N39:N56" si="2">J39-K39</f>
        <v>0</v>
      </c>
      <c r="O39" s="138"/>
      <c r="Q39" s="139"/>
      <c r="R39" s="140"/>
    </row>
    <row r="40" spans="1:18">
      <c r="A40" s="12"/>
      <c r="B40" s="14" t="s">
        <v>132</v>
      </c>
      <c r="C40" s="123"/>
      <c r="D40" s="14"/>
      <c r="E40" s="14"/>
      <c r="F40" s="141"/>
      <c r="G40" s="165"/>
      <c r="H40" s="136">
        <f>'[2]ALLEGATO 2.1 (SP)'!U840</f>
        <v>0</v>
      </c>
      <c r="I40" s="170"/>
      <c r="J40" s="168"/>
      <c r="K40" s="169"/>
      <c r="L40" s="17">
        <v>0</v>
      </c>
      <c r="M40" s="45">
        <f>I40+L40</f>
        <v>0</v>
      </c>
      <c r="N40" s="73">
        <f t="shared" si="2"/>
        <v>0</v>
      </c>
      <c r="O40" s="138"/>
      <c r="Q40" s="139"/>
      <c r="R40" s="140"/>
    </row>
    <row r="41" spans="1:18" ht="21.6" customHeight="1">
      <c r="A41" s="12"/>
      <c r="B41" s="14" t="s">
        <v>133</v>
      </c>
      <c r="C41" s="123"/>
      <c r="D41" s="14"/>
      <c r="E41" s="14"/>
      <c r="F41" s="14"/>
      <c r="G41" s="165"/>
      <c r="H41" s="171">
        <f>[1]SP!P1023</f>
        <v>90</v>
      </c>
      <c r="I41" s="170"/>
      <c r="J41" s="168">
        <f>H41</f>
        <v>90</v>
      </c>
      <c r="K41" s="169">
        <v>90</v>
      </c>
      <c r="L41" s="17">
        <v>747830</v>
      </c>
      <c r="M41" s="17">
        <f>'[2]ALLEGATO 2.1 (SP)'!U852</f>
        <v>5307943</v>
      </c>
      <c r="N41" s="73">
        <f t="shared" si="2"/>
        <v>0</v>
      </c>
      <c r="O41" s="138"/>
      <c r="Q41" s="139"/>
      <c r="R41" s="140"/>
    </row>
    <row r="42" spans="1:18">
      <c r="A42" s="12"/>
      <c r="B42" s="14" t="s">
        <v>134</v>
      </c>
      <c r="C42" s="123"/>
      <c r="D42" s="14"/>
      <c r="E42" s="14"/>
      <c r="F42" s="14"/>
      <c r="G42" s="165"/>
      <c r="H42" s="172">
        <f>[1]SP!D1049</f>
        <v>400</v>
      </c>
      <c r="I42" s="170"/>
      <c r="J42" s="168">
        <f>H42</f>
        <v>400</v>
      </c>
      <c r="K42" s="169">
        <v>3493</v>
      </c>
      <c r="L42" s="17">
        <v>0</v>
      </c>
      <c r="M42" s="17">
        <f>'[2]ALLEGATO 2.1 (SP)'!U868</f>
        <v>0</v>
      </c>
      <c r="N42" s="73">
        <f t="shared" si="2"/>
        <v>-3093</v>
      </c>
      <c r="O42" s="138"/>
      <c r="Q42" s="139"/>
      <c r="R42" s="140"/>
    </row>
    <row r="43" spans="1:18">
      <c r="A43" s="12"/>
      <c r="B43" s="14" t="s">
        <v>135</v>
      </c>
      <c r="C43" s="123"/>
      <c r="D43" s="14"/>
      <c r="E43" s="14"/>
      <c r="F43" s="141"/>
      <c r="G43" s="165"/>
      <c r="H43" s="169">
        <f t="shared" ref="H43:N43" si="3">SUM(H44:H49)</f>
        <v>8995977.3899999987</v>
      </c>
      <c r="I43" s="170">
        <f t="shared" si="3"/>
        <v>0</v>
      </c>
      <c r="J43" s="169">
        <f t="shared" si="3"/>
        <v>8995977.3899999987</v>
      </c>
      <c r="K43" s="169">
        <v>8076925</v>
      </c>
      <c r="L43" s="17">
        <f t="shared" si="3"/>
        <v>6737282.29</v>
      </c>
      <c r="M43" s="45">
        <f t="shared" si="3"/>
        <v>5719800.4299999997</v>
      </c>
      <c r="N43" s="73">
        <f t="shared" si="3"/>
        <v>919052.38999999885</v>
      </c>
      <c r="O43" s="138">
        <f t="shared" si="0"/>
        <v>0.11378741166966375</v>
      </c>
      <c r="Q43" s="139"/>
      <c r="R43" s="140"/>
    </row>
    <row r="44" spans="1:18" ht="33.75" customHeight="1">
      <c r="A44" s="12"/>
      <c r="B44" s="222" t="s">
        <v>136</v>
      </c>
      <c r="C44" s="222"/>
      <c r="D44" s="222"/>
      <c r="E44" s="222"/>
      <c r="F44" s="222"/>
      <c r="G44" s="223"/>
      <c r="H44" s="173">
        <f>[1]SP!P1061</f>
        <v>13977</v>
      </c>
      <c r="I44" s="170"/>
      <c r="J44" s="168">
        <f>H44</f>
        <v>13977</v>
      </c>
      <c r="K44" s="169"/>
      <c r="L44" s="17">
        <v>6737282.29</v>
      </c>
      <c r="M44" s="17">
        <f>'[2]ALLEGATO 2.1 (SP)'!U871</f>
        <v>5719800.4299999997</v>
      </c>
      <c r="N44" s="73">
        <f t="shared" si="2"/>
        <v>13977</v>
      </c>
      <c r="O44" s="138"/>
      <c r="Q44" s="139"/>
      <c r="R44" s="140"/>
    </row>
    <row r="45" spans="1:18" ht="31.7" customHeight="1">
      <c r="A45" s="12"/>
      <c r="B45" s="222" t="s">
        <v>137</v>
      </c>
      <c r="C45" s="222"/>
      <c r="D45" s="222"/>
      <c r="E45" s="222"/>
      <c r="F45" s="222"/>
      <c r="G45" s="223"/>
      <c r="H45" s="172"/>
      <c r="I45" s="170"/>
      <c r="J45" s="168"/>
      <c r="K45" s="169"/>
      <c r="L45" s="17">
        <v>0</v>
      </c>
      <c r="M45" s="45"/>
      <c r="N45" s="73">
        <f t="shared" si="2"/>
        <v>0</v>
      </c>
      <c r="O45" s="138"/>
      <c r="Q45" s="139"/>
      <c r="R45" s="140"/>
    </row>
    <row r="46" spans="1:18" ht="30" customHeight="1">
      <c r="A46" s="12"/>
      <c r="B46" s="222" t="s">
        <v>138</v>
      </c>
      <c r="C46" s="222"/>
      <c r="D46" s="222"/>
      <c r="E46" s="222"/>
      <c r="F46" s="222"/>
      <c r="G46" s="223"/>
      <c r="H46" s="172"/>
      <c r="I46" s="170"/>
      <c r="J46" s="168"/>
      <c r="K46" s="169"/>
      <c r="L46" s="17">
        <v>0</v>
      </c>
      <c r="M46" s="45"/>
      <c r="N46" s="73">
        <f t="shared" si="2"/>
        <v>0</v>
      </c>
      <c r="O46" s="138"/>
      <c r="Q46" s="139"/>
      <c r="R46" s="140"/>
    </row>
    <row r="47" spans="1:18" ht="35.450000000000003" customHeight="1">
      <c r="A47" s="12"/>
      <c r="B47" s="222" t="s">
        <v>139</v>
      </c>
      <c r="C47" s="222"/>
      <c r="D47" s="222"/>
      <c r="E47" s="222"/>
      <c r="F47" s="222"/>
      <c r="G47" s="223"/>
      <c r="H47" s="172">
        <f>[1]SP!D1080</f>
        <v>8915243.2199999988</v>
      </c>
      <c r="I47" s="170"/>
      <c r="J47" s="168">
        <f>H47</f>
        <v>8915243.2199999988</v>
      </c>
      <c r="K47" s="169">
        <v>7991393</v>
      </c>
      <c r="L47" s="17">
        <v>0</v>
      </c>
      <c r="M47" s="45"/>
      <c r="N47" s="73">
        <f t="shared" si="2"/>
        <v>923850.21999999881</v>
      </c>
      <c r="O47" s="138">
        <f t="shared" si="0"/>
        <v>0.11560565473378656</v>
      </c>
      <c r="Q47" s="139"/>
      <c r="R47" s="140"/>
    </row>
    <row r="48" spans="1:18" ht="35.450000000000003" customHeight="1">
      <c r="A48" s="12"/>
      <c r="B48" s="222" t="s">
        <v>140</v>
      </c>
      <c r="C48" s="222"/>
      <c r="D48" s="222"/>
      <c r="E48" s="222"/>
      <c r="F48" s="222"/>
      <c r="G48" s="223"/>
      <c r="H48" s="172"/>
      <c r="I48" s="170"/>
      <c r="J48" s="168"/>
      <c r="K48" s="169"/>
      <c r="L48" s="17">
        <v>0</v>
      </c>
      <c r="M48" s="45"/>
      <c r="N48" s="73">
        <f t="shared" si="2"/>
        <v>0</v>
      </c>
      <c r="O48" s="138"/>
      <c r="Q48" s="139"/>
      <c r="R48" s="140"/>
    </row>
    <row r="49" spans="1:20" ht="15.6" customHeight="1">
      <c r="A49" s="12"/>
      <c r="B49" s="222" t="s">
        <v>141</v>
      </c>
      <c r="C49" s="222"/>
      <c r="D49" s="222"/>
      <c r="E49" s="222"/>
      <c r="F49" s="222"/>
      <c r="G49" s="223"/>
      <c r="H49" s="172">
        <f>[1]SP!D1139</f>
        <v>66757.17</v>
      </c>
      <c r="I49" s="170"/>
      <c r="J49" s="168">
        <f>H49</f>
        <v>66757.17</v>
      </c>
      <c r="K49" s="169">
        <v>85532</v>
      </c>
      <c r="L49" s="17">
        <v>0</v>
      </c>
      <c r="M49" s="45"/>
      <c r="N49" s="73">
        <f t="shared" si="2"/>
        <v>-18774.830000000002</v>
      </c>
      <c r="O49" s="138">
        <f t="shared" si="0"/>
        <v>-0.21950650049104431</v>
      </c>
      <c r="Q49" s="139"/>
      <c r="R49" s="140"/>
    </row>
    <row r="50" spans="1:20" ht="15.75" customHeight="1">
      <c r="A50" s="12"/>
      <c r="B50" s="14" t="s">
        <v>142</v>
      </c>
      <c r="C50" s="123"/>
      <c r="D50" s="157"/>
      <c r="E50" s="157"/>
      <c r="F50" s="157"/>
      <c r="G50" s="174"/>
      <c r="H50" s="172">
        <f>[1]SP!D1147</f>
        <v>17927.87</v>
      </c>
      <c r="I50" s="170"/>
      <c r="J50" s="168">
        <f t="shared" ref="J50:J56" si="4">H50</f>
        <v>17927.87</v>
      </c>
      <c r="K50" s="169">
        <v>14935</v>
      </c>
      <c r="L50" s="17">
        <v>8192</v>
      </c>
      <c r="M50" s="17">
        <f>'[2]ALLEGATO 2.1 (SP)'!U922</f>
        <v>6278.99</v>
      </c>
      <c r="N50" s="73">
        <f t="shared" si="2"/>
        <v>2992.869999999999</v>
      </c>
      <c r="O50" s="138">
        <f t="shared" si="0"/>
        <v>0.20039303649146295</v>
      </c>
      <c r="Q50" s="139"/>
      <c r="R50" s="140"/>
    </row>
    <row r="51" spans="1:20">
      <c r="A51" s="12"/>
      <c r="B51" s="14" t="s">
        <v>143</v>
      </c>
      <c r="C51" s="123"/>
      <c r="D51" s="14"/>
      <c r="E51" s="14"/>
      <c r="F51" s="14"/>
      <c r="G51" s="165"/>
      <c r="H51" s="172">
        <f>[1]SP!D1156+1</f>
        <v>55303427.389999993</v>
      </c>
      <c r="I51" s="170"/>
      <c r="J51" s="168">
        <f t="shared" si="4"/>
        <v>55303427.389999993</v>
      </c>
      <c r="K51" s="169">
        <v>52532272</v>
      </c>
      <c r="L51" s="17">
        <v>47244575</v>
      </c>
      <c r="M51" s="17">
        <f>'[2]ALLEGATO 2.1 (SP)'!U931</f>
        <v>54080119.899999984</v>
      </c>
      <c r="N51" s="73">
        <f t="shared" si="2"/>
        <v>2771155.3899999931</v>
      </c>
      <c r="O51" s="138">
        <f t="shared" si="0"/>
        <v>5.2751485601079527E-2</v>
      </c>
      <c r="Q51" s="139"/>
      <c r="R51" s="140"/>
    </row>
    <row r="52" spans="1:20">
      <c r="A52" s="175"/>
      <c r="B52" s="14" t="s">
        <v>144</v>
      </c>
      <c r="C52" s="123"/>
      <c r="D52" s="14"/>
      <c r="E52" s="14"/>
      <c r="F52" s="141"/>
      <c r="G52" s="165"/>
      <c r="H52" s="172">
        <f>[1]SP!D1198</f>
        <v>627.41</v>
      </c>
      <c r="I52" s="170"/>
      <c r="J52" s="168">
        <f t="shared" si="4"/>
        <v>627.41</v>
      </c>
      <c r="K52" s="169">
        <v>1948</v>
      </c>
      <c r="L52" s="17">
        <v>229</v>
      </c>
      <c r="M52" s="17">
        <f>'[2]ALLEGATO 2.1 (SP)'!U955</f>
        <v>229.1</v>
      </c>
      <c r="N52" s="73">
        <f t="shared" si="2"/>
        <v>-1320.5900000000001</v>
      </c>
      <c r="O52" s="138">
        <f t="shared" si="0"/>
        <v>-0.67792094455852159</v>
      </c>
      <c r="Q52" s="139"/>
      <c r="R52" s="140"/>
    </row>
    <row r="53" spans="1:20">
      <c r="A53" s="175"/>
      <c r="B53" s="14" t="s">
        <v>145</v>
      </c>
      <c r="C53" s="123"/>
      <c r="D53" s="14"/>
      <c r="E53" s="14"/>
      <c r="F53" s="14"/>
      <c r="G53" s="165"/>
      <c r="H53" s="172">
        <f>[1]SP!D1208</f>
        <v>8412803.6699999999</v>
      </c>
      <c r="I53" s="170"/>
      <c r="J53" s="168">
        <f t="shared" si="4"/>
        <v>8412803.6699999999</v>
      </c>
      <c r="K53" s="169">
        <v>6942631</v>
      </c>
      <c r="L53" s="17">
        <v>6278487</v>
      </c>
      <c r="M53" s="17">
        <f>'[2]ALLEGATO 2.1 (SP)'!U965</f>
        <v>6449166.620000001</v>
      </c>
      <c r="N53" s="73">
        <f t="shared" si="2"/>
        <v>1470172.67</v>
      </c>
      <c r="O53" s="138">
        <f t="shared" si="0"/>
        <v>0.21176016268184208</v>
      </c>
      <c r="Q53" s="139"/>
      <c r="R53" s="140"/>
    </row>
    <row r="54" spans="1:20">
      <c r="A54" s="175"/>
      <c r="B54" s="14" t="s">
        <v>146</v>
      </c>
      <c r="C54" s="123"/>
      <c r="D54" s="14"/>
      <c r="E54" s="14"/>
      <c r="F54" s="141"/>
      <c r="G54" s="165"/>
      <c r="H54" s="172">
        <v>0</v>
      </c>
      <c r="I54" s="170"/>
      <c r="J54" s="168">
        <f t="shared" si="4"/>
        <v>0</v>
      </c>
      <c r="K54" s="169">
        <v>0</v>
      </c>
      <c r="L54" s="17">
        <v>0</v>
      </c>
      <c r="M54" s="17">
        <f>[3]Stato_Patrimoniale_analitico!AE968</f>
        <v>0</v>
      </c>
      <c r="N54" s="73">
        <f t="shared" si="2"/>
        <v>0</v>
      </c>
      <c r="O54" s="138"/>
      <c r="Q54" s="139"/>
      <c r="R54" s="140"/>
    </row>
    <row r="55" spans="1:20">
      <c r="A55" s="175"/>
      <c r="B55" s="14" t="s">
        <v>147</v>
      </c>
      <c r="C55" s="123"/>
      <c r="D55" s="14"/>
      <c r="E55" s="14"/>
      <c r="F55" s="14"/>
      <c r="G55" s="165"/>
      <c r="H55" s="172">
        <f>[1]SP!D1224</f>
        <v>8844102.370000001</v>
      </c>
      <c r="I55" s="170"/>
      <c r="J55" s="168">
        <f t="shared" si="4"/>
        <v>8844102.370000001</v>
      </c>
      <c r="K55" s="169">
        <v>6856999</v>
      </c>
      <c r="L55" s="17">
        <v>6207514</v>
      </c>
      <c r="M55" s="17">
        <f>'[2]ALLEGATO 2.1 (SP)'!U981</f>
        <v>3874725.9600000004</v>
      </c>
      <c r="N55" s="73">
        <f t="shared" si="2"/>
        <v>1987103.370000001</v>
      </c>
      <c r="O55" s="138">
        <f t="shared" si="0"/>
        <v>0.28979198771940917</v>
      </c>
      <c r="Q55" s="139"/>
      <c r="R55" s="140"/>
    </row>
    <row r="56" spans="1:20">
      <c r="A56" s="20"/>
      <c r="B56" s="176" t="s">
        <v>148</v>
      </c>
      <c r="C56" s="123"/>
      <c r="D56" s="176"/>
      <c r="E56" s="176"/>
      <c r="F56" s="177"/>
      <c r="G56" s="178"/>
      <c r="H56" s="172">
        <f>[1]SP!D1240</f>
        <v>26978299.93</v>
      </c>
      <c r="I56" s="179"/>
      <c r="J56" s="168">
        <f t="shared" si="4"/>
        <v>26978299.93</v>
      </c>
      <c r="K56" s="180">
        <v>20875056</v>
      </c>
      <c r="L56" s="17">
        <v>19356271</v>
      </c>
      <c r="M56" s="17">
        <f>'[2]ALLEGATO 2.1 (SP)'!U997</f>
        <v>22299516.120000005</v>
      </c>
      <c r="N56" s="73">
        <f t="shared" si="2"/>
        <v>6103243.9299999997</v>
      </c>
      <c r="O56" s="138">
        <f t="shared" si="0"/>
        <v>0.29237018238418139</v>
      </c>
      <c r="Q56" s="139"/>
      <c r="R56" s="140"/>
    </row>
    <row r="57" spans="1:20">
      <c r="A57" s="60"/>
      <c r="B57" s="62" t="s">
        <v>98</v>
      </c>
      <c r="C57" s="62"/>
      <c r="D57" s="62"/>
      <c r="E57" s="62"/>
      <c r="F57" s="62"/>
      <c r="G57" s="181"/>
      <c r="H57" s="145">
        <f t="shared" ref="H57:N57" si="5">SUM(H39:H43)+SUM(H50:H56)</f>
        <v>108553656.02999999</v>
      </c>
      <c r="I57" s="182">
        <f t="shared" si="5"/>
        <v>0</v>
      </c>
      <c r="J57" s="149">
        <f t="shared" si="5"/>
        <v>108553656.02999999</v>
      </c>
      <c r="K57" s="17">
        <v>95304349</v>
      </c>
      <c r="L57" s="45">
        <f t="shared" si="5"/>
        <v>86580380.290000007</v>
      </c>
      <c r="M57" s="45">
        <f t="shared" si="5"/>
        <v>97737780.120000005</v>
      </c>
      <c r="N57" s="45">
        <f t="shared" si="5"/>
        <v>13249307.029999992</v>
      </c>
      <c r="O57" s="138">
        <f t="shared" si="0"/>
        <v>0.13902101183231411</v>
      </c>
      <c r="Q57" s="139"/>
      <c r="R57" s="140"/>
    </row>
    <row r="58" spans="1:20">
      <c r="A58" s="28"/>
      <c r="B58" s="42"/>
      <c r="C58" s="27"/>
      <c r="D58" s="27"/>
      <c r="E58" s="27"/>
      <c r="F58" s="27"/>
      <c r="G58" s="150"/>
      <c r="H58" s="183"/>
      <c r="I58" s="183"/>
      <c r="J58" s="152"/>
      <c r="K58" s="153"/>
      <c r="L58" s="25"/>
      <c r="M58" s="49"/>
      <c r="N58" s="147"/>
      <c r="O58" s="138"/>
      <c r="Q58" s="139"/>
      <c r="R58" s="140"/>
    </row>
    <row r="59" spans="1:20">
      <c r="A59" s="12" t="s">
        <v>149</v>
      </c>
      <c r="B59" s="14"/>
      <c r="C59" s="69"/>
      <c r="D59" s="69"/>
      <c r="E59" s="69"/>
      <c r="F59" s="69"/>
      <c r="G59" s="69"/>
      <c r="H59" s="15"/>
      <c r="I59" s="15"/>
      <c r="J59" s="168"/>
      <c r="K59" s="169"/>
      <c r="L59" s="17"/>
      <c r="M59" s="45"/>
      <c r="N59" s="73"/>
      <c r="O59" s="138"/>
      <c r="Q59" s="139"/>
      <c r="R59" s="140"/>
    </row>
    <row r="60" spans="1:20">
      <c r="A60" s="12"/>
      <c r="B60" s="14" t="s">
        <v>150</v>
      </c>
      <c r="C60" s="14"/>
      <c r="D60" s="14"/>
      <c r="E60" s="14"/>
      <c r="F60" s="14"/>
      <c r="G60" s="14"/>
      <c r="H60" s="15"/>
      <c r="I60" s="15"/>
      <c r="J60" s="168"/>
      <c r="K60" s="169"/>
      <c r="L60" s="17">
        <v>0</v>
      </c>
      <c r="M60" s="45">
        <f>'[2]ALLEGATO 2.1 (SP)'!T1338</f>
        <v>0</v>
      </c>
      <c r="N60" s="73">
        <f>J60-K60</f>
        <v>0</v>
      </c>
      <c r="O60" s="138"/>
      <c r="Q60" s="139"/>
      <c r="R60" s="140"/>
    </row>
    <row r="61" spans="1:20">
      <c r="A61" s="12"/>
      <c r="B61" s="14" t="s">
        <v>151</v>
      </c>
      <c r="C61" s="14"/>
      <c r="D61" s="14"/>
      <c r="E61" s="14"/>
      <c r="F61" s="14"/>
      <c r="G61" s="14"/>
      <c r="H61" s="15"/>
      <c r="I61" s="15"/>
      <c r="J61" s="168">
        <f>[1]SP!D1612</f>
        <v>2486610.94</v>
      </c>
      <c r="K61" s="169">
        <v>2175126</v>
      </c>
      <c r="L61" s="17">
        <v>1553177</v>
      </c>
      <c r="M61" s="45">
        <f>'[2]ALLEGATO 2.1 (SP)'!U1344</f>
        <v>1611942.98</v>
      </c>
      <c r="N61" s="73">
        <f>J61-K61</f>
        <v>311484.93999999994</v>
      </c>
      <c r="O61" s="138">
        <f t="shared" si="0"/>
        <v>0.14320317075884337</v>
      </c>
      <c r="Q61" s="139"/>
      <c r="R61" s="140"/>
    </row>
    <row r="62" spans="1:20">
      <c r="A62" s="60"/>
      <c r="B62" s="62" t="s">
        <v>152</v>
      </c>
      <c r="C62" s="62"/>
      <c r="D62" s="62"/>
      <c r="E62" s="62"/>
      <c r="F62" s="62"/>
      <c r="G62" s="62"/>
      <c r="H62" s="63"/>
      <c r="I62" s="63"/>
      <c r="J62" s="149">
        <f>SUM(J60:J61)</f>
        <v>2486610.94</v>
      </c>
      <c r="K62" s="149">
        <v>2175126</v>
      </c>
      <c r="L62" s="17">
        <f>SUM(L60:L61)</f>
        <v>1553177</v>
      </c>
      <c r="M62" s="45">
        <f>SUM(M60:M61)</f>
        <v>1611942.98</v>
      </c>
      <c r="N62" s="45">
        <f>SUM(N60:N61)</f>
        <v>311484.93999999994</v>
      </c>
      <c r="O62" s="138">
        <f t="shared" si="0"/>
        <v>0.14320317075884337</v>
      </c>
      <c r="Q62" s="139"/>
      <c r="R62" s="140"/>
    </row>
    <row r="63" spans="1:20">
      <c r="A63" s="28"/>
      <c r="B63" s="42"/>
      <c r="C63" s="27"/>
      <c r="D63" s="27"/>
      <c r="E63" s="27"/>
      <c r="F63" s="27"/>
      <c r="G63" s="27"/>
      <c r="H63" s="23"/>
      <c r="I63" s="23"/>
      <c r="J63" s="152"/>
      <c r="K63" s="184"/>
      <c r="L63" s="25"/>
      <c r="M63" s="185"/>
      <c r="N63" s="186"/>
      <c r="O63" s="138"/>
      <c r="Q63" s="139"/>
      <c r="R63" s="140"/>
    </row>
    <row r="64" spans="1:20">
      <c r="A64" s="112" t="s">
        <v>153</v>
      </c>
      <c r="B64" s="42"/>
      <c r="C64" s="22"/>
      <c r="D64" s="113"/>
      <c r="E64" s="113"/>
      <c r="F64" s="113"/>
      <c r="G64" s="22"/>
      <c r="H64" s="15"/>
      <c r="I64" s="15"/>
      <c r="J64" s="169">
        <f>J22+J30+J35+J57+J62</f>
        <v>305775051.92000002</v>
      </c>
      <c r="K64" s="169">
        <v>264027797</v>
      </c>
      <c r="L64" s="169">
        <f>L22+L30+L35+L57+L62</f>
        <v>231391340.36000001</v>
      </c>
      <c r="M64" s="169">
        <f>M22+M30+M35+M57+M62</f>
        <v>231938649.26000008</v>
      </c>
      <c r="N64" s="169">
        <f>N22+N30+N35+N57+N62</f>
        <v>41747254.919999979</v>
      </c>
      <c r="O64" s="138">
        <f t="shared" si="0"/>
        <v>0.15811689297244705</v>
      </c>
      <c r="Q64" s="139"/>
      <c r="R64" s="140"/>
      <c r="T64" s="187"/>
    </row>
    <row r="65" spans="1:18">
      <c r="A65" s="28"/>
      <c r="B65" s="42"/>
      <c r="C65" s="27"/>
      <c r="D65" s="27"/>
      <c r="E65" s="27"/>
      <c r="F65" s="27"/>
      <c r="G65" s="27"/>
      <c r="H65" s="23"/>
      <c r="I65" s="23"/>
      <c r="J65" s="152"/>
      <c r="K65" s="184"/>
      <c r="L65" s="25"/>
      <c r="M65" s="185"/>
      <c r="N65" s="188"/>
      <c r="O65" s="138"/>
      <c r="Q65" s="139"/>
      <c r="R65" s="140"/>
    </row>
    <row r="66" spans="1:18">
      <c r="A66" s="12" t="s">
        <v>154</v>
      </c>
      <c r="B66" s="14"/>
      <c r="C66" s="69"/>
      <c r="D66" s="113"/>
      <c r="E66" s="113"/>
      <c r="F66" s="113"/>
      <c r="G66" s="22"/>
      <c r="H66" s="15"/>
      <c r="I66" s="15"/>
      <c r="J66" s="168"/>
      <c r="K66" s="169"/>
      <c r="L66" s="17"/>
      <c r="M66" s="189"/>
      <c r="N66" s="188"/>
      <c r="O66" s="138"/>
      <c r="Q66" s="139"/>
      <c r="R66" s="140"/>
    </row>
    <row r="67" spans="1:18">
      <c r="A67" s="28"/>
      <c r="B67" s="14" t="s">
        <v>94</v>
      </c>
      <c r="C67" s="114"/>
      <c r="D67" s="113"/>
      <c r="E67" s="113"/>
      <c r="F67" s="113"/>
      <c r="G67" s="22"/>
      <c r="H67" s="23"/>
      <c r="I67" s="23"/>
      <c r="J67" s="152"/>
      <c r="K67" s="184"/>
      <c r="L67" s="25"/>
      <c r="M67" s="185"/>
      <c r="N67" s="73">
        <f>J67-K67</f>
        <v>0</v>
      </c>
      <c r="O67" s="138"/>
      <c r="Q67" s="139"/>
      <c r="R67" s="140"/>
    </row>
    <row r="68" spans="1:18">
      <c r="A68" s="28"/>
      <c r="B68" s="14" t="s">
        <v>95</v>
      </c>
      <c r="C68" s="114"/>
      <c r="D68" s="113"/>
      <c r="E68" s="113"/>
      <c r="F68" s="113"/>
      <c r="G68" s="22"/>
      <c r="H68" s="23"/>
      <c r="I68" s="23"/>
      <c r="J68" s="152"/>
      <c r="K68" s="184"/>
      <c r="L68" s="25"/>
      <c r="M68" s="185"/>
      <c r="N68" s="73">
        <f>J68-K68</f>
        <v>0</v>
      </c>
      <c r="O68" s="138"/>
      <c r="Q68" s="139"/>
      <c r="R68" s="140"/>
    </row>
    <row r="69" spans="1:18">
      <c r="A69" s="28"/>
      <c r="B69" s="14" t="s">
        <v>96</v>
      </c>
      <c r="C69" s="114"/>
      <c r="D69" s="113"/>
      <c r="E69" s="113"/>
      <c r="F69" s="113"/>
      <c r="G69" s="22"/>
      <c r="H69" s="23"/>
      <c r="I69" s="23"/>
      <c r="J69" s="152">
        <f>[1]SP!D1645</f>
        <v>287897837.58999997</v>
      </c>
      <c r="K69" s="184">
        <v>287897838</v>
      </c>
      <c r="L69" s="25">
        <v>287897837.58999997</v>
      </c>
      <c r="M69" s="185">
        <f>-'[2]ALLEGATO 2.1 (SP)'!U1376</f>
        <v>287897837.58999997</v>
      </c>
      <c r="N69" s="73">
        <f>J69-K69</f>
        <v>-0.4100000262260437</v>
      </c>
      <c r="O69" s="138">
        <f t="shared" si="0"/>
        <v>-1.4241163777896926E-9</v>
      </c>
      <c r="Q69" s="139"/>
      <c r="R69" s="140"/>
    </row>
    <row r="70" spans="1:18">
      <c r="A70" s="28"/>
      <c r="B70" s="14" t="s">
        <v>97</v>
      </c>
      <c r="C70" s="114"/>
      <c r="D70" s="113"/>
      <c r="E70" s="113"/>
      <c r="F70" s="113"/>
      <c r="G70" s="22"/>
      <c r="H70" s="23"/>
      <c r="I70" s="23"/>
      <c r="J70" s="152">
        <f>[1]SP!D1656</f>
        <v>3086241.38</v>
      </c>
      <c r="K70" s="190">
        <v>2212063</v>
      </c>
      <c r="L70" s="25">
        <v>18361779</v>
      </c>
      <c r="M70" s="185">
        <f>'[2]ALLEGATO 2.1 (SP)'!U1379</f>
        <v>2716356.47</v>
      </c>
      <c r="N70" s="73">
        <f>J70-K70</f>
        <v>874178.37999999989</v>
      </c>
      <c r="O70" s="138">
        <f t="shared" si="0"/>
        <v>0.39518692731626537</v>
      </c>
      <c r="Q70" s="139"/>
      <c r="R70" s="140"/>
    </row>
    <row r="71" spans="1:18">
      <c r="A71" s="60"/>
      <c r="B71" s="62" t="s">
        <v>155</v>
      </c>
      <c r="C71" s="62"/>
      <c r="D71" s="62"/>
      <c r="E71" s="62"/>
      <c r="F71" s="62"/>
      <c r="G71" s="62"/>
      <c r="H71" s="63"/>
      <c r="I71" s="63"/>
      <c r="J71" s="149">
        <f>SUM(J67:J70)</f>
        <v>290984078.96999997</v>
      </c>
      <c r="K71" s="191">
        <v>290109901</v>
      </c>
      <c r="L71" s="192">
        <f>SUM(L67:L70)</f>
        <v>306259616.58999997</v>
      </c>
      <c r="M71" s="145">
        <f>SUM(M67:M70)</f>
        <v>290614194.06</v>
      </c>
      <c r="N71" s="193">
        <f>SUM(N67:N70)</f>
        <v>874177.96999997366</v>
      </c>
      <c r="O71" s="194">
        <f t="shared" si="0"/>
        <v>3.0132648592368231E-3</v>
      </c>
      <c r="Q71" s="139"/>
      <c r="R71" s="140"/>
    </row>
    <row r="72" spans="1:18">
      <c r="A72" s="123"/>
      <c r="B72" s="123"/>
      <c r="C72" s="123"/>
      <c r="D72" s="123"/>
      <c r="E72" s="123"/>
      <c r="F72" s="123"/>
      <c r="G72" s="123"/>
      <c r="H72" s="123"/>
      <c r="I72" s="123"/>
      <c r="J72" s="195"/>
      <c r="K72" s="123"/>
      <c r="L72" s="123"/>
      <c r="M72" s="123"/>
      <c r="N72" s="123"/>
      <c r="O72" s="123"/>
    </row>
    <row r="73" spans="1:18">
      <c r="A73" s="123"/>
      <c r="B73" s="123"/>
      <c r="C73" s="123"/>
      <c r="D73" s="123"/>
      <c r="E73" s="123"/>
      <c r="F73" s="123"/>
      <c r="G73" s="123"/>
      <c r="H73" s="123"/>
      <c r="I73" s="123"/>
      <c r="J73" s="195"/>
      <c r="K73" s="123"/>
      <c r="L73" s="196">
        <v>231106854</v>
      </c>
      <c r="M73" s="196">
        <f>'[2]Stato Patrimoniale Attivo'!J93</f>
        <v>231938649.25999996</v>
      </c>
      <c r="N73" s="123"/>
      <c r="O73" s="123"/>
    </row>
    <row r="74" spans="1:18">
      <c r="A74" s="123"/>
      <c r="B74" s="123"/>
      <c r="C74" s="123"/>
      <c r="D74" s="123"/>
      <c r="E74" s="123"/>
      <c r="F74" s="123"/>
      <c r="G74" s="123"/>
      <c r="H74" s="123"/>
      <c r="I74" s="123"/>
      <c r="J74" s="195"/>
      <c r="K74" s="195"/>
      <c r="L74" s="196">
        <f>L64-L73</f>
        <v>284486.36000001431</v>
      </c>
      <c r="M74" s="196">
        <f>M64-M73</f>
        <v>0</v>
      </c>
      <c r="N74" s="195"/>
      <c r="O74" s="123"/>
    </row>
    <row r="75" spans="1:18">
      <c r="A75" s="123"/>
      <c r="B75" s="123"/>
      <c r="C75" s="123"/>
      <c r="D75" s="123"/>
      <c r="E75" s="123"/>
      <c r="F75" s="123"/>
      <c r="G75" s="123"/>
      <c r="H75" s="123"/>
      <c r="I75" s="195"/>
      <c r="J75" s="195"/>
      <c r="K75" s="195"/>
      <c r="L75" s="123"/>
      <c r="M75" s="123"/>
      <c r="N75" s="123"/>
      <c r="O75" s="123"/>
    </row>
    <row r="76" spans="1:18">
      <c r="A76" s="123"/>
      <c r="B76" s="123"/>
      <c r="C76" s="123"/>
      <c r="D76" s="123"/>
      <c r="E76" s="123"/>
      <c r="F76" s="123"/>
      <c r="G76" s="123"/>
      <c r="H76" s="123"/>
      <c r="I76" s="123"/>
      <c r="J76" s="195"/>
      <c r="K76" s="123"/>
      <c r="L76" s="123"/>
      <c r="M76" s="123"/>
      <c r="N76" s="123"/>
      <c r="O76" s="123"/>
    </row>
    <row r="77" spans="1:18">
      <c r="A77" s="123"/>
      <c r="B77" s="123"/>
      <c r="C77" s="123"/>
      <c r="D77" s="123"/>
      <c r="E77" s="123"/>
      <c r="F77" s="123"/>
      <c r="G77" s="123"/>
      <c r="H77" s="123"/>
      <c r="I77" s="123"/>
      <c r="J77" s="195"/>
      <c r="K77" s="123"/>
      <c r="L77" s="123"/>
      <c r="M77" s="123"/>
      <c r="N77" s="123"/>
      <c r="O77" s="123"/>
    </row>
    <row r="78" spans="1:18">
      <c r="A78" s="123"/>
      <c r="B78" s="123"/>
      <c r="C78" s="123"/>
      <c r="D78" s="123"/>
      <c r="E78" s="123"/>
      <c r="F78" s="123"/>
      <c r="G78" s="123"/>
      <c r="H78" s="123"/>
      <c r="I78" s="123"/>
      <c r="J78" s="195"/>
      <c r="K78" s="123"/>
      <c r="L78" s="123"/>
      <c r="M78" s="123"/>
      <c r="N78" s="123"/>
      <c r="O78" s="123"/>
    </row>
    <row r="79" spans="1:18">
      <c r="A79" s="123"/>
      <c r="B79" s="123"/>
      <c r="C79" s="123"/>
      <c r="D79" s="123"/>
      <c r="E79" s="123"/>
      <c r="F79" s="123"/>
      <c r="G79" s="123"/>
      <c r="H79" s="123"/>
      <c r="I79" s="123"/>
      <c r="J79" s="195"/>
      <c r="K79" s="123"/>
      <c r="L79" s="123"/>
      <c r="M79" s="123"/>
      <c r="N79" s="123"/>
      <c r="O79" s="123"/>
    </row>
    <row r="80" spans="1:18">
      <c r="A80" s="123"/>
      <c r="B80" s="123"/>
      <c r="C80" s="123"/>
      <c r="D80" s="123"/>
      <c r="E80" s="123"/>
      <c r="F80" s="123"/>
      <c r="G80" s="123"/>
      <c r="H80" s="123"/>
      <c r="I80" s="123"/>
      <c r="J80" s="195"/>
      <c r="K80" s="123"/>
      <c r="L80" s="123"/>
      <c r="M80" s="123"/>
      <c r="N80" s="123"/>
      <c r="O80" s="123"/>
    </row>
    <row r="81" spans="1:15">
      <c r="A81" s="123"/>
      <c r="B81" s="123"/>
      <c r="C81" s="123"/>
      <c r="D81" s="123"/>
      <c r="E81" s="123"/>
      <c r="F81" s="123"/>
      <c r="G81" s="123"/>
      <c r="H81" s="123"/>
      <c r="I81" s="123"/>
      <c r="J81" s="195"/>
      <c r="K81" s="123"/>
      <c r="L81" s="123"/>
      <c r="M81" s="123"/>
      <c r="N81" s="123"/>
      <c r="O81" s="123"/>
    </row>
    <row r="82" spans="1:15">
      <c r="A82" s="123"/>
      <c r="B82" s="123"/>
      <c r="C82" s="123"/>
      <c r="D82" s="123"/>
      <c r="E82" s="123"/>
      <c r="F82" s="123"/>
      <c r="G82" s="123"/>
      <c r="H82" s="123"/>
      <c r="I82" s="123"/>
      <c r="J82" s="195"/>
      <c r="K82" s="123"/>
      <c r="L82" s="123"/>
      <c r="M82" s="123"/>
      <c r="N82" s="123"/>
      <c r="O82" s="123"/>
    </row>
    <row r="83" spans="1:15">
      <c r="A83" s="123"/>
      <c r="B83" s="123"/>
      <c r="C83" s="123"/>
      <c r="D83" s="123"/>
      <c r="E83" s="123"/>
      <c r="F83" s="123"/>
      <c r="G83" s="123"/>
      <c r="H83" s="123"/>
      <c r="I83" s="123"/>
      <c r="J83" s="195"/>
      <c r="K83" s="123"/>
      <c r="L83" s="123"/>
      <c r="M83" s="123"/>
      <c r="N83" s="123"/>
      <c r="O83" s="123"/>
    </row>
    <row r="84" spans="1:15">
      <c r="A84" s="123"/>
      <c r="B84" s="123"/>
      <c r="C84" s="123"/>
      <c r="D84" s="123"/>
      <c r="E84" s="123"/>
      <c r="F84" s="123"/>
      <c r="G84" s="123"/>
      <c r="H84" s="123"/>
      <c r="I84" s="123"/>
      <c r="J84" s="195"/>
      <c r="K84" s="123"/>
      <c r="L84" s="123"/>
      <c r="M84" s="123"/>
      <c r="N84" s="123"/>
      <c r="O84" s="123"/>
    </row>
    <row r="85" spans="1:15">
      <c r="A85" s="123"/>
      <c r="B85" s="123"/>
      <c r="C85" s="123"/>
      <c r="D85" s="123"/>
      <c r="E85" s="123"/>
      <c r="F85" s="123"/>
      <c r="G85" s="123"/>
      <c r="H85" s="123"/>
      <c r="I85" s="123"/>
      <c r="J85" s="195"/>
      <c r="K85" s="123"/>
      <c r="L85" s="123"/>
      <c r="M85" s="123"/>
      <c r="N85" s="123"/>
      <c r="O85" s="123"/>
    </row>
    <row r="86" spans="1:15">
      <c r="A86" s="123"/>
      <c r="B86" s="123"/>
      <c r="C86" s="123"/>
      <c r="D86" s="123"/>
      <c r="E86" s="123"/>
      <c r="F86" s="123"/>
      <c r="G86" s="123"/>
      <c r="H86" s="123"/>
      <c r="I86" s="123"/>
      <c r="J86" s="195"/>
      <c r="K86" s="123"/>
      <c r="L86" s="123"/>
      <c r="M86" s="123"/>
      <c r="N86" s="123"/>
      <c r="O86" s="123"/>
    </row>
    <row r="87" spans="1:15">
      <c r="A87" s="123"/>
      <c r="B87" s="123"/>
      <c r="C87" s="123"/>
      <c r="D87" s="123"/>
      <c r="E87" s="123"/>
      <c r="F87" s="123"/>
      <c r="G87" s="123"/>
      <c r="H87" s="123"/>
      <c r="I87" s="123"/>
      <c r="J87" s="195"/>
      <c r="K87" s="123"/>
      <c r="L87" s="123"/>
      <c r="M87" s="123"/>
      <c r="N87" s="123"/>
      <c r="O87" s="123"/>
    </row>
    <row r="88" spans="1:15">
      <c r="A88" s="123"/>
      <c r="B88" s="123"/>
      <c r="C88" s="123"/>
      <c r="D88" s="123"/>
      <c r="E88" s="123"/>
      <c r="F88" s="123"/>
      <c r="G88" s="123"/>
      <c r="H88" s="123"/>
      <c r="I88" s="123"/>
      <c r="J88" s="195"/>
      <c r="K88" s="123"/>
      <c r="L88" s="123"/>
      <c r="M88" s="123"/>
      <c r="N88" s="123"/>
      <c r="O88" s="123"/>
    </row>
    <row r="89" spans="1:15">
      <c r="A89" s="123"/>
      <c r="B89" s="123"/>
      <c r="C89" s="123"/>
      <c r="D89" s="123"/>
      <c r="E89" s="123"/>
      <c r="F89" s="123"/>
      <c r="G89" s="123"/>
      <c r="H89" s="123"/>
      <c r="I89" s="123"/>
      <c r="J89" s="195"/>
      <c r="K89" s="123"/>
      <c r="L89" s="123"/>
      <c r="M89" s="123"/>
      <c r="N89" s="123"/>
      <c r="O89" s="123"/>
    </row>
    <row r="90" spans="1:15">
      <c r="A90" s="123"/>
      <c r="B90" s="123"/>
      <c r="C90" s="123"/>
      <c r="D90" s="123"/>
      <c r="E90" s="123"/>
      <c r="F90" s="123"/>
      <c r="G90" s="123"/>
      <c r="H90" s="123"/>
      <c r="I90" s="123"/>
      <c r="J90" s="195"/>
      <c r="K90" s="123"/>
      <c r="L90" s="123"/>
      <c r="M90" s="123"/>
      <c r="N90" s="123"/>
      <c r="O90" s="123"/>
    </row>
    <row r="91" spans="1:15">
      <c r="A91" s="123"/>
      <c r="B91" s="123"/>
      <c r="C91" s="123"/>
      <c r="D91" s="123"/>
      <c r="E91" s="123"/>
      <c r="F91" s="123"/>
      <c r="G91" s="123"/>
      <c r="H91" s="123"/>
      <c r="I91" s="123"/>
      <c r="J91" s="195"/>
      <c r="K91" s="123"/>
      <c r="L91" s="123"/>
      <c r="M91" s="123"/>
      <c r="N91" s="123"/>
      <c r="O91" s="123"/>
    </row>
    <row r="92" spans="1:15">
      <c r="A92" s="123"/>
      <c r="B92" s="123"/>
      <c r="C92" s="123"/>
      <c r="D92" s="123"/>
      <c r="E92" s="123"/>
      <c r="F92" s="123"/>
      <c r="G92" s="123"/>
      <c r="H92" s="123"/>
      <c r="I92" s="123"/>
      <c r="J92" s="195"/>
      <c r="K92" s="123"/>
      <c r="L92" s="123"/>
      <c r="M92" s="123"/>
      <c r="N92" s="123"/>
      <c r="O92" s="123"/>
    </row>
    <row r="93" spans="1:15">
      <c r="A93" s="123"/>
      <c r="B93" s="123"/>
      <c r="C93" s="123"/>
      <c r="D93" s="123"/>
      <c r="E93" s="123"/>
      <c r="F93" s="123"/>
      <c r="G93" s="123"/>
      <c r="H93" s="123"/>
      <c r="I93" s="123"/>
      <c r="J93" s="195"/>
      <c r="K93" s="123"/>
      <c r="L93" s="123"/>
      <c r="M93" s="123"/>
      <c r="N93" s="123"/>
      <c r="O93" s="123"/>
    </row>
    <row r="94" spans="1:15">
      <c r="A94" s="123"/>
      <c r="B94" s="123"/>
      <c r="C94" s="123"/>
      <c r="D94" s="123"/>
      <c r="E94" s="123"/>
      <c r="F94" s="123"/>
      <c r="G94" s="123"/>
      <c r="H94" s="123"/>
      <c r="I94" s="123"/>
      <c r="J94" s="195"/>
      <c r="K94" s="123"/>
      <c r="L94" s="123"/>
      <c r="M94" s="123"/>
      <c r="N94" s="123"/>
      <c r="O94" s="123"/>
    </row>
    <row r="95" spans="1:15">
      <c r="A95" s="123"/>
      <c r="B95" s="123"/>
      <c r="C95" s="123"/>
      <c r="D95" s="123"/>
      <c r="E95" s="123"/>
      <c r="F95" s="123"/>
      <c r="G95" s="123"/>
      <c r="H95" s="123"/>
      <c r="I95" s="123"/>
      <c r="J95" s="195"/>
      <c r="K95" s="123"/>
      <c r="L95" s="123"/>
      <c r="M95" s="123"/>
      <c r="N95" s="123"/>
      <c r="O95" s="123"/>
    </row>
    <row r="96" spans="1:15">
      <c r="A96" s="123"/>
      <c r="B96" s="123"/>
      <c r="C96" s="123"/>
      <c r="D96" s="123"/>
      <c r="E96" s="123"/>
      <c r="F96" s="123"/>
      <c r="G96" s="123"/>
      <c r="H96" s="123"/>
      <c r="I96" s="123"/>
      <c r="J96" s="195"/>
      <c r="K96" s="123"/>
      <c r="L96" s="123"/>
      <c r="M96" s="123"/>
      <c r="N96" s="123"/>
      <c r="O96" s="123"/>
    </row>
    <row r="97" spans="1:15">
      <c r="A97" s="123"/>
      <c r="B97" s="123"/>
      <c r="C97" s="123"/>
      <c r="D97" s="123"/>
      <c r="E97" s="123"/>
      <c r="F97" s="123"/>
      <c r="G97" s="123"/>
      <c r="H97" s="123"/>
      <c r="I97" s="123"/>
      <c r="J97" s="195"/>
      <c r="K97" s="123"/>
      <c r="L97" s="123"/>
      <c r="M97" s="123"/>
      <c r="N97" s="123"/>
      <c r="O97" s="123"/>
    </row>
    <row r="98" spans="1:15">
      <c r="A98" s="123"/>
      <c r="B98" s="123"/>
      <c r="C98" s="123"/>
      <c r="D98" s="123"/>
      <c r="E98" s="123"/>
      <c r="F98" s="123"/>
      <c r="G98" s="123"/>
      <c r="H98" s="123"/>
      <c r="I98" s="123"/>
      <c r="J98" s="195"/>
      <c r="K98" s="123"/>
      <c r="L98" s="123"/>
      <c r="M98" s="123"/>
      <c r="N98" s="123"/>
      <c r="O98" s="123"/>
    </row>
    <row r="99" spans="1:15">
      <c r="A99" s="123"/>
      <c r="B99" s="123"/>
      <c r="C99" s="123"/>
      <c r="D99" s="123"/>
      <c r="E99" s="123"/>
      <c r="F99" s="123"/>
      <c r="G99" s="123"/>
      <c r="H99" s="123"/>
      <c r="I99" s="123"/>
      <c r="J99" s="195"/>
      <c r="K99" s="123"/>
      <c r="L99" s="123"/>
      <c r="M99" s="123"/>
      <c r="N99" s="123"/>
      <c r="O99" s="123"/>
    </row>
    <row r="100" spans="1:15">
      <c r="A100" s="123"/>
      <c r="B100" s="123"/>
      <c r="C100" s="123"/>
      <c r="D100" s="123"/>
      <c r="E100" s="123"/>
      <c r="F100" s="123"/>
      <c r="G100" s="123"/>
      <c r="H100" s="123"/>
      <c r="I100" s="123"/>
      <c r="J100" s="195"/>
      <c r="K100" s="123"/>
      <c r="L100" s="123"/>
      <c r="M100" s="123"/>
      <c r="N100" s="123"/>
      <c r="O100" s="123"/>
    </row>
    <row r="101" spans="1:15">
      <c r="A101" s="123"/>
      <c r="B101" s="123"/>
      <c r="C101" s="123"/>
      <c r="D101" s="123"/>
      <c r="E101" s="123"/>
      <c r="F101" s="123"/>
      <c r="G101" s="123"/>
      <c r="H101" s="123"/>
      <c r="I101" s="123"/>
      <c r="J101" s="195"/>
      <c r="K101" s="123"/>
      <c r="L101" s="123"/>
      <c r="M101" s="123"/>
      <c r="N101" s="123"/>
      <c r="O101" s="123"/>
    </row>
    <row r="102" spans="1:15">
      <c r="A102" s="123"/>
      <c r="B102" s="123"/>
      <c r="C102" s="123"/>
      <c r="D102" s="123"/>
      <c r="E102" s="123"/>
      <c r="F102" s="123"/>
      <c r="G102" s="123"/>
      <c r="H102" s="123"/>
      <c r="I102" s="123"/>
      <c r="J102" s="195"/>
      <c r="K102" s="123"/>
      <c r="L102" s="123"/>
      <c r="M102" s="123"/>
      <c r="N102" s="123"/>
      <c r="O102" s="123"/>
    </row>
    <row r="103" spans="1:15">
      <c r="A103" s="123"/>
      <c r="B103" s="123"/>
      <c r="C103" s="123"/>
      <c r="D103" s="123"/>
      <c r="E103" s="123"/>
      <c r="F103" s="123"/>
      <c r="G103" s="123"/>
      <c r="H103" s="123"/>
      <c r="I103" s="123"/>
      <c r="J103" s="195"/>
      <c r="K103" s="123"/>
      <c r="L103" s="123"/>
      <c r="M103" s="123"/>
      <c r="N103" s="123"/>
      <c r="O103" s="123"/>
    </row>
    <row r="104" spans="1:15">
      <c r="A104" s="123"/>
      <c r="B104" s="123"/>
      <c r="C104" s="123"/>
      <c r="D104" s="123"/>
      <c r="E104" s="123"/>
      <c r="F104" s="123"/>
      <c r="G104" s="123"/>
      <c r="H104" s="123"/>
      <c r="I104" s="123"/>
      <c r="J104" s="195"/>
      <c r="K104" s="123"/>
      <c r="L104" s="123"/>
      <c r="M104" s="123"/>
      <c r="N104" s="123"/>
      <c r="O104" s="123"/>
    </row>
    <row r="105" spans="1:15">
      <c r="A105" s="123"/>
      <c r="B105" s="123"/>
      <c r="C105" s="123"/>
      <c r="D105" s="123"/>
      <c r="E105" s="123"/>
      <c r="F105" s="123"/>
      <c r="G105" s="123"/>
      <c r="H105" s="123"/>
      <c r="I105" s="123"/>
      <c r="J105" s="195"/>
      <c r="K105" s="123"/>
      <c r="L105" s="123"/>
      <c r="M105" s="123"/>
      <c r="N105" s="123"/>
      <c r="O105" s="123"/>
    </row>
    <row r="106" spans="1:15">
      <c r="A106" s="123"/>
      <c r="B106" s="123"/>
      <c r="C106" s="123"/>
      <c r="D106" s="123"/>
      <c r="E106" s="123"/>
      <c r="F106" s="123"/>
      <c r="G106" s="123"/>
      <c r="H106" s="123"/>
      <c r="I106" s="123"/>
      <c r="J106" s="195"/>
      <c r="K106" s="123"/>
      <c r="L106" s="123"/>
      <c r="M106" s="123"/>
      <c r="N106" s="123"/>
      <c r="O106" s="123"/>
    </row>
    <row r="107" spans="1:15">
      <c r="A107" s="123"/>
      <c r="B107" s="123"/>
      <c r="C107" s="123"/>
      <c r="D107" s="123"/>
      <c r="E107" s="123"/>
      <c r="F107" s="123"/>
      <c r="G107" s="123"/>
      <c r="H107" s="123"/>
      <c r="I107" s="123"/>
      <c r="J107" s="195"/>
      <c r="K107" s="123"/>
      <c r="L107" s="123"/>
      <c r="M107" s="123"/>
      <c r="N107" s="123"/>
      <c r="O107" s="123"/>
    </row>
    <row r="108" spans="1:15">
      <c r="A108" s="123"/>
      <c r="B108" s="123"/>
      <c r="C108" s="123"/>
      <c r="D108" s="123"/>
      <c r="E108" s="123"/>
      <c r="F108" s="123"/>
      <c r="G108" s="123"/>
      <c r="H108" s="123"/>
      <c r="I108" s="123"/>
      <c r="J108" s="195"/>
      <c r="K108" s="123"/>
      <c r="L108" s="123"/>
      <c r="M108" s="123"/>
      <c r="N108" s="123"/>
      <c r="O108" s="123"/>
    </row>
    <row r="109" spans="1:15">
      <c r="J109" s="187"/>
    </row>
    <row r="110" spans="1:15">
      <c r="J110" s="187"/>
    </row>
    <row r="111" spans="1:15">
      <c r="J111" s="187"/>
    </row>
    <row r="112" spans="1:15">
      <c r="J112" s="187"/>
    </row>
    <row r="113" spans="10:10">
      <c r="J113" s="187"/>
    </row>
    <row r="114" spans="10:10">
      <c r="J114" s="187"/>
    </row>
    <row r="115" spans="10:10">
      <c r="J115" s="187"/>
    </row>
    <row r="116" spans="10:10">
      <c r="J116" s="187"/>
    </row>
    <row r="117" spans="10:10">
      <c r="J117" s="187"/>
    </row>
    <row r="118" spans="10:10">
      <c r="J118" s="187"/>
    </row>
    <row r="119" spans="10:10">
      <c r="J119" s="187"/>
    </row>
  </sheetData>
  <mergeCells count="13">
    <mergeCell ref="B49:G49"/>
    <mergeCell ref="A1:O2"/>
    <mergeCell ref="A4:I5"/>
    <mergeCell ref="J4:J5"/>
    <mergeCell ref="K4:K5"/>
    <mergeCell ref="L4:L5"/>
    <mergeCell ref="M4:M5"/>
    <mergeCell ref="N4:O4"/>
    <mergeCell ref="B44:G44"/>
    <mergeCell ref="B45:G45"/>
    <mergeCell ref="B46:G46"/>
    <mergeCell ref="B47:G47"/>
    <mergeCell ref="B48:G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 ATTIVO</vt:lpstr>
      <vt:lpstr>SP PASSIVO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LUIGI GUADAGNINO</cp:lastModifiedBy>
  <dcterms:created xsi:type="dcterms:W3CDTF">2023-07-20T08:57:19Z</dcterms:created>
  <dcterms:modified xsi:type="dcterms:W3CDTF">2023-12-07T06:29:53Z</dcterms:modified>
</cp:coreProperties>
</file>